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15" windowHeight="7815"/>
  </bookViews>
  <sheets>
    <sheet name="Work and Answers" sheetId="1" r:id="rId1"/>
    <sheet name="Megastat Output" sheetId="4" r:id="rId2"/>
  </sheets>
  <calcPr calcId="144525"/>
</workbook>
</file>

<file path=xl/calcChain.xml><?xml version="1.0" encoding="utf-8"?>
<calcChain xmlns="http://schemas.openxmlformats.org/spreadsheetml/2006/main">
  <c r="D247" i="1" l="1"/>
  <c r="E244" i="1"/>
  <c r="D229" i="1"/>
  <c r="D202" i="1"/>
  <c r="E199" i="1"/>
  <c r="D184" i="1"/>
  <c r="B152" i="1" l="1"/>
  <c r="B148" i="1"/>
  <c r="C144" i="1"/>
  <c r="B122" i="1" l="1"/>
  <c r="B118" i="1"/>
  <c r="F107" i="1"/>
  <c r="C114" i="1"/>
  <c r="C105" i="1"/>
  <c r="C104" i="1"/>
  <c r="M123" i="1"/>
  <c r="L123" i="1"/>
  <c r="M122" i="1"/>
  <c r="L122" i="1"/>
  <c r="D103" i="1" l="1"/>
  <c r="B75" i="1"/>
  <c r="D67" i="1" l="1"/>
  <c r="C67" i="1"/>
  <c r="B46" i="1"/>
  <c r="B42" i="1"/>
  <c r="C33" i="1"/>
  <c r="G26" i="1"/>
  <c r="C24" i="1"/>
  <c r="C23" i="1"/>
  <c r="D22" i="1"/>
</calcChain>
</file>

<file path=xl/sharedStrings.xml><?xml version="1.0" encoding="utf-8"?>
<sst xmlns="http://schemas.openxmlformats.org/spreadsheetml/2006/main" count="338" uniqueCount="192">
  <si>
    <t>Homework Assignment #5</t>
  </si>
  <si>
    <t>Chapter 11</t>
  </si>
  <si>
    <t>Question 1</t>
  </si>
  <si>
    <t>Part-a</t>
  </si>
  <si>
    <t>This is a one-tailed test</t>
  </si>
  <si>
    <t>Part-b</t>
  </si>
  <si>
    <t xml:space="preserve">For the hypotheses below, the Philadelphia region is designated as sample 1 (drawn from population 1) and </t>
  </si>
  <si>
    <t>the Central Pennsylvania is designated as sample 2 (drawn from population 2).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</si>
  <si>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≤ μ</t>
    </r>
    <r>
      <rPr>
        <vertAlign val="subscript"/>
        <sz val="11"/>
        <color theme="1"/>
        <rFont val="Calibri"/>
        <family val="2"/>
      </rPr>
      <t>2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</si>
  <si>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&gt; μ</t>
    </r>
    <r>
      <rPr>
        <vertAlign val="subscript"/>
        <sz val="11"/>
        <color theme="1"/>
        <rFont val="Calibri"/>
        <family val="2"/>
      </rPr>
      <t>2</t>
    </r>
  </si>
  <si>
    <t>Part-c</t>
  </si>
  <si>
    <t>Test for Equal Variance Assumption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</si>
  <si>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σ</t>
    </r>
    <r>
      <rPr>
        <vertAlign val="subscript"/>
        <sz val="11"/>
        <color theme="1"/>
        <rFont val="Calibri"/>
        <family val="2"/>
      </rPr>
      <t>1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σ</t>
    </r>
    <r>
      <rPr>
        <vertAlign val="subscript"/>
        <sz val="11"/>
        <color theme="1"/>
        <rFont val="Calibri"/>
        <family val="2"/>
      </rPr>
      <t>2</t>
    </r>
    <r>
      <rPr>
        <vertAlign val="superscript"/>
        <sz val="11"/>
        <color theme="1"/>
        <rFont val="Calibri"/>
        <family val="2"/>
      </rPr>
      <t>2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</si>
  <si>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σ</t>
    </r>
    <r>
      <rPr>
        <vertAlign val="subscript"/>
        <sz val="11"/>
        <color theme="1"/>
        <rFont val="Calibri"/>
        <family val="2"/>
      </rPr>
      <t>1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≠ σ</t>
    </r>
    <r>
      <rPr>
        <vertAlign val="subscript"/>
        <sz val="11"/>
        <color theme="1"/>
        <rFont val="Calibri"/>
        <family val="2"/>
      </rPr>
      <t>2</t>
    </r>
    <r>
      <rPr>
        <vertAlign val="superscript"/>
        <sz val="11"/>
        <color theme="1"/>
        <rFont val="Calibri"/>
        <family val="2"/>
      </rPr>
      <t>2</t>
    </r>
  </si>
  <si>
    <r>
      <t>Test Stat: F = s</t>
    </r>
    <r>
      <rPr>
        <vertAlign val="subscript"/>
        <sz val="11"/>
        <color theme="1"/>
        <rFont val="Calibri"/>
        <family val="2"/>
        <scheme val="minor"/>
      </rPr>
      <t>1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/ s</t>
    </r>
    <r>
      <rPr>
        <vertAlign val="subscript"/>
        <sz val="11"/>
        <color theme="1"/>
        <rFont val="Calibri"/>
        <family val="2"/>
        <scheme val="minor"/>
      </rPr>
      <t>2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=</t>
    </r>
  </si>
  <si>
    <t>df (numerator) =</t>
  </si>
  <si>
    <t>df(denominator) =</t>
  </si>
  <si>
    <t>(Note: The larger sample variance is placed in the numerator)</t>
  </si>
  <si>
    <t>We selected the .10 significance level</t>
  </si>
  <si>
    <t>Critical Value for testing Equal Variance Assumption:</t>
  </si>
  <si>
    <t xml:space="preserve">Because the computed F value (1.90) is smaller than the critical value (6.00), we conclude </t>
  </si>
  <si>
    <t>that there is no difference in the variation of the number of lane miles between the two regions.</t>
  </si>
  <si>
    <t>We assume the sampled populations have equal but unknown standard deviations.</t>
  </si>
  <si>
    <t>Critical Value of t:</t>
  </si>
  <si>
    <t>Part-d</t>
  </si>
  <si>
    <t>mean</t>
  </si>
  <si>
    <t>sd</t>
  </si>
  <si>
    <t>n</t>
  </si>
  <si>
    <t>Philadelphia</t>
  </si>
  <si>
    <t>Central Pennsylvania</t>
  </si>
  <si>
    <t>Hypothesis Test: Independent Groups (t-test, pooled variance)</t>
  </si>
  <si>
    <t>std. dev.</t>
  </si>
  <si>
    <t>df</t>
  </si>
  <si>
    <t>pooled variance</t>
  </si>
  <si>
    <t>pooled std. dev.</t>
  </si>
  <si>
    <t>difference (Philadelphia - Central Pennsylvania)</t>
  </si>
  <si>
    <t>standard error of difference</t>
  </si>
  <si>
    <t>hypothesized difference</t>
  </si>
  <si>
    <t xml:space="preserve"> t</t>
  </si>
  <si>
    <t xml:space="preserve"> p-value (one-tailed, upper)</t>
  </si>
  <si>
    <t>Q1</t>
  </si>
  <si>
    <t xml:space="preserve">Test t-stat: </t>
  </si>
  <si>
    <t>(Refer to the Megastat Output sheet)</t>
  </si>
  <si>
    <t>Part-e</t>
  </si>
  <si>
    <t>p-value =</t>
  </si>
  <si>
    <t>df =</t>
  </si>
  <si>
    <t>Part-f</t>
  </si>
  <si>
    <t>Our decision rule is to reject the null hypothesis if the computed value of t is greater than 1.350.</t>
  </si>
  <si>
    <r>
      <t xml:space="preserve">The computed value of t is greater than the critical value, so our decision is to </t>
    </r>
    <r>
      <rPr>
        <u/>
        <sz val="11"/>
        <color theme="1"/>
        <rFont val="Calibri"/>
        <family val="2"/>
        <scheme val="minor"/>
      </rPr>
      <t>reject the null hypothesis</t>
    </r>
    <r>
      <rPr>
        <sz val="11"/>
        <color theme="1"/>
        <rFont val="Calibri"/>
        <family val="2"/>
        <scheme val="minor"/>
      </rPr>
      <t>.</t>
    </r>
  </si>
  <si>
    <t>Part-g</t>
  </si>
  <si>
    <t>We conclude that the counties of the Philadelphia region have a higher mean number of lane miles than the Central Pennsylvania counties.</t>
  </si>
  <si>
    <t>Question 2</t>
  </si>
  <si>
    <t>This is a two-tailed test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</si>
  <si>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π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= π</t>
    </r>
    <r>
      <rPr>
        <vertAlign val="subscript"/>
        <sz val="11"/>
        <color theme="1"/>
        <rFont val="Calibri"/>
        <family val="2"/>
      </rPr>
      <t>2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</si>
  <si>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 xml:space="preserve"> π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≠ π</t>
    </r>
    <r>
      <rPr>
        <vertAlign val="subscript"/>
        <sz val="11"/>
        <color theme="1"/>
        <rFont val="Calibri"/>
        <family val="2"/>
      </rPr>
      <t>2</t>
    </r>
  </si>
  <si>
    <t xml:space="preserve">For the hypotheses below, the students born in Philadelphia  is designated as sample 1 (drawn from population 1) and </t>
  </si>
  <si>
    <t>the students not born in Philadelphia  is designated as sample 2 (drawn from population 2).</t>
  </si>
  <si>
    <t>Critical Values:</t>
  </si>
  <si>
    <t>Our decision rule is to reject the null hypothesis if the computed value of z is less than -1.96 or greater than 1.96</t>
  </si>
  <si>
    <t>Note: Refer to Work and Answers sheet for complete solution</t>
  </si>
  <si>
    <t>p1</t>
  </si>
  <si>
    <t>p2</t>
  </si>
  <si>
    <t xml:space="preserve"> p (as decimal)</t>
  </si>
  <si>
    <t xml:space="preserve"> p (as fraction)</t>
  </si>
  <si>
    <t xml:space="preserve"> X</t>
  </si>
  <si>
    <t xml:space="preserve"> n</t>
  </si>
  <si>
    <t xml:space="preserve"> difference</t>
  </si>
  <si>
    <t xml:space="preserve"> hypothesized difference</t>
  </si>
  <si>
    <t xml:space="preserve"> std. error</t>
  </si>
  <si>
    <t xml:space="preserve"> z</t>
  </si>
  <si>
    <t>Hypothesis test for two independent proportions</t>
  </si>
  <si>
    <r>
      <t>p</t>
    </r>
    <r>
      <rPr>
        <i/>
        <vertAlign val="subscript"/>
        <sz val="10"/>
        <color theme="1"/>
        <rFont val="Arial"/>
        <family val="2"/>
      </rPr>
      <t>c</t>
    </r>
  </si>
  <si>
    <t xml:space="preserve"> p-value (two-tailed)</t>
  </si>
  <si>
    <t>Q2</t>
  </si>
  <si>
    <t xml:space="preserve">Test z-stat: </t>
  </si>
  <si>
    <t>The decision is not to reject the null hypothesis, because 0.78 falls in the region between -1.96 and 1.96.</t>
  </si>
  <si>
    <t>In addition, the p-value of 0.4349 is greater than the significance level of .05, so our decision is not to reject the null hypotehsis.</t>
  </si>
  <si>
    <t>We conclude that there is no difference in preferring Coke based on where students were born.</t>
  </si>
  <si>
    <t>Question 3</t>
  </si>
  <si>
    <t xml:space="preserve">For the hypotheses below, the Etown students is designated as sample 1 (drawn from population 1) and </t>
  </si>
  <si>
    <t>the HACC students is designated as sample 2 (drawn from population 2).</t>
  </si>
  <si>
    <t>Etown</t>
  </si>
  <si>
    <t>HACC</t>
  </si>
  <si>
    <t>sample variance</t>
  </si>
  <si>
    <t>We selected the .05 significance level</t>
  </si>
  <si>
    <t xml:space="preserve">Because the computed F value (1.34) is smaller than the critical value (2.34), we conclude </t>
  </si>
  <si>
    <t>that there is no difference in the variation of the number of number of credits between the two groups.</t>
  </si>
  <si>
    <t>difference (Etown - HACC)</t>
  </si>
  <si>
    <t>F-test for equality of variance</t>
  </si>
  <si>
    <t>F</t>
  </si>
  <si>
    <t>p-value</t>
  </si>
  <si>
    <t>variance: Etown</t>
  </si>
  <si>
    <t>variance: HACC</t>
  </si>
  <si>
    <t>Q3</t>
  </si>
  <si>
    <t>(one-tailed)</t>
  </si>
  <si>
    <t>In addition, the p-value of 0.0191 is less  than the significance level of .05, so our decision is to reject the null hypotehsis.</t>
  </si>
  <si>
    <t>We conclude that Etown students have completed more credits prior to taking MA1510 than students taking a similar course at HACC.</t>
  </si>
  <si>
    <t>Question 4</t>
  </si>
  <si>
    <t>For the hypotheses below, d = Amazon prices - Walmart prices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</si>
  <si>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</t>
    </r>
    <r>
      <rPr>
        <vertAlign val="subscript"/>
        <sz val="11"/>
        <color theme="1"/>
        <rFont val="Calibri"/>
        <family val="2"/>
      </rPr>
      <t>d</t>
    </r>
    <r>
      <rPr>
        <sz val="11"/>
        <color theme="1"/>
        <rFont val="Calibri"/>
        <family val="2"/>
      </rPr>
      <t xml:space="preserve"> ≤ 0</t>
    </r>
  </si>
  <si>
    <r>
      <t>H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</t>
    </r>
    <r>
      <rPr>
        <vertAlign val="subscript"/>
        <sz val="11"/>
        <color theme="1"/>
        <rFont val="Calibri"/>
        <family val="2"/>
      </rPr>
      <t>d</t>
    </r>
    <r>
      <rPr>
        <sz val="11"/>
        <color theme="1"/>
        <rFont val="Calibri"/>
        <family val="2"/>
      </rPr>
      <t xml:space="preserve"> &gt; 0</t>
    </r>
  </si>
  <si>
    <t>Item</t>
  </si>
  <si>
    <t>Amazon</t>
  </si>
  <si>
    <t>Walmart</t>
  </si>
  <si>
    <t>A</t>
  </si>
  <si>
    <t>B</t>
  </si>
  <si>
    <t>C</t>
  </si>
  <si>
    <t>D</t>
  </si>
  <si>
    <t>E</t>
  </si>
  <si>
    <t>G</t>
  </si>
  <si>
    <t>H</t>
  </si>
  <si>
    <t>I</t>
  </si>
  <si>
    <t>J</t>
  </si>
  <si>
    <t>Our decision rule is to reject the null hypothesis if the computed value of t is greater than  1.383.</t>
  </si>
  <si>
    <t>Hypothesis Test: Paired Observations</t>
  </si>
  <si>
    <t>hypothesized value</t>
  </si>
  <si>
    <t>mean Amazon</t>
  </si>
  <si>
    <t>mean Walmart</t>
  </si>
  <si>
    <t>mean difference  (Amazon - Walmart)</t>
  </si>
  <si>
    <t>std. error</t>
  </si>
  <si>
    <t>Q4</t>
  </si>
  <si>
    <t>In addition, the p-value of 0.0800 is less  than the significance level of .10, so our decision is to reject the null hypotehsis.</t>
  </si>
  <si>
    <t>We conclude that the Amazon prices were higher than Walmart.</t>
  </si>
  <si>
    <t>Question 5</t>
  </si>
  <si>
    <t>Pet</t>
  </si>
  <si>
    <t>Food</t>
  </si>
  <si>
    <t>Routine Vet Visits</t>
  </si>
  <si>
    <t>Dog</t>
  </si>
  <si>
    <t>Cat</t>
  </si>
  <si>
    <t>Rabbit</t>
  </si>
  <si>
    <t>Lizard</t>
  </si>
  <si>
    <t>Bird</t>
  </si>
  <si>
    <t>Hamster</t>
  </si>
  <si>
    <t>Turtle</t>
  </si>
  <si>
    <t>Chapter 13</t>
  </si>
  <si>
    <t>There appears to be a positive relationship between the Food cost and the cost of Routine Vet Visits.</t>
  </si>
  <si>
    <t>Specifically, the higher the food cost, the higher the cost of routine vet visits we can expect.</t>
  </si>
  <si>
    <t>correlation coefficient, r =</t>
  </si>
  <si>
    <t>A correlation coefficient of 0.9455 indicates that the linear relationship between the Food cost and the cost of Routine Vet Visits is very strong.</t>
  </si>
  <si>
    <t>(close to 1)</t>
  </si>
  <si>
    <t>Regression Analysis</t>
  </si>
  <si>
    <t xml:space="preserve">r² </t>
  </si>
  <si>
    <t xml:space="preserve">r  </t>
  </si>
  <si>
    <t xml:space="preserve">Std. Error  </t>
  </si>
  <si>
    <t xml:space="preserve">n  </t>
  </si>
  <si>
    <t xml:space="preserve">k  </t>
  </si>
  <si>
    <t xml:space="preserve">Dep. Var. </t>
  </si>
  <si>
    <t>Regression output</t>
  </si>
  <si>
    <t>variables</t>
  </si>
  <si>
    <t xml:space="preserve"> coefficients</t>
  </si>
  <si>
    <t xml:space="preserve">std. error </t>
  </si>
  <si>
    <t xml:space="preserve">   t (df=5)</t>
  </si>
  <si>
    <t>95% lower</t>
  </si>
  <si>
    <t>95% upper</t>
  </si>
  <si>
    <t>Intercept</t>
  </si>
  <si>
    <t>confidence interval</t>
  </si>
  <si>
    <t>ANOVA table</t>
  </si>
  <si>
    <t>Source</t>
  </si>
  <si>
    <t xml:space="preserve">SS  </t>
  </si>
  <si>
    <t xml:space="preserve">df  </t>
  </si>
  <si>
    <t>MS</t>
  </si>
  <si>
    <t>Regression</t>
  </si>
  <si>
    <t>Residual</t>
  </si>
  <si>
    <t>Total</t>
  </si>
  <si>
    <t xml:space="preserve"> lower</t>
  </si>
  <si>
    <t xml:space="preserve"> upper </t>
  </si>
  <si>
    <t xml:space="preserve"> Leverage</t>
  </si>
  <si>
    <t xml:space="preserve">  Predicted</t>
  </si>
  <si>
    <t>95% Confidence Interval</t>
  </si>
  <si>
    <t xml:space="preserve">  95% Prediction Interval</t>
  </si>
  <si>
    <t>Predicted values for: Routine Vet Visits</t>
  </si>
  <si>
    <t>Q5</t>
  </si>
  <si>
    <r>
      <t xml:space="preserve">According to the Regression Output, the regression equation is </t>
    </r>
    <r>
      <rPr>
        <b/>
        <sz val="11"/>
        <color theme="1"/>
        <rFont val="Calibri"/>
        <family val="2"/>
        <scheme val="minor"/>
      </rPr>
      <t>Y = 23.5886 + 0.8468X.</t>
    </r>
  </si>
  <si>
    <t>The slope of 0.8468 indicates that for each additional $1 annual cost for food the  cost of routine vet visits is expected to increase by $0.8468.</t>
  </si>
  <si>
    <t>If X = 125, then  Y = 23.5886 + 0.8468(125) =</t>
  </si>
  <si>
    <r>
      <t>coefficient of determination, 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</t>
    </r>
  </si>
  <si>
    <t>89.4% of the variation in the  cost of routine vet visits is explained, or accounted for, by the variation in the annual cost for food.</t>
  </si>
  <si>
    <t>Question 6</t>
  </si>
  <si>
    <t>The expected direction is negative since the family's budget is fixed and the higher they spend on Groceries, the lower is the remaining budget for Eating Out.</t>
  </si>
  <si>
    <t>Groceries</t>
  </si>
  <si>
    <t>Eating Out</t>
  </si>
  <si>
    <t>There appears to be a negative relationship between the Grocery and Eating Out spending.</t>
  </si>
  <si>
    <t>Specifically, the higher the Grocery spending, the lower the Eating Out spending we can expect.</t>
  </si>
  <si>
    <t>A correlation coefficient of -0.6765 indicates that the linear relationship between the Grocery and Eating Out spending is moderate.</t>
  </si>
  <si>
    <t xml:space="preserve">   t (df=4)</t>
  </si>
  <si>
    <t>Predicted values for: Eating Out</t>
  </si>
  <si>
    <t>Q6</t>
  </si>
  <si>
    <r>
      <t xml:space="preserve">According to the Regression Output, the regression equation is </t>
    </r>
    <r>
      <rPr>
        <b/>
        <sz val="11"/>
        <color theme="1"/>
        <rFont val="Calibri"/>
        <family val="2"/>
        <scheme val="minor"/>
      </rPr>
      <t>Y = 852.6495 - 1.4354X</t>
    </r>
  </si>
  <si>
    <t xml:space="preserve">If X = 500, then  Y = 852.6495 - 1.4354(500) = </t>
  </si>
  <si>
    <t>The slope of  -1.4354 indicates that for each additional $1 grocery spending the  eating out spending is expected to decrease by $1.4354.</t>
  </si>
  <si>
    <t>Part-h</t>
  </si>
  <si>
    <t>45.8% of the variation in the  eating out spending is explained, or accounted for, by the variation in the grocery spending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</si>
</sst>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"/>
    <numFmt numFmtId="165" formatCode="0.000"/>
    <numFmt numFmtId="166" formatCode="#,##0.000\ ;\-#,##0.000\ "/>
    <numFmt numFmtId="167" formatCode="0\ \ "/>
    <numFmt numFmtId="168" formatCode=".0000"/>
    <numFmt numFmtId="169" formatCode="#\ \ ?/98"/>
    <numFmt numFmtId="170" formatCode="0.####"/>
    <numFmt numFmtId="171" formatCode="0.###"/>
    <numFmt numFmtId="172" formatCode="#\ \ ?/68"/>
    <numFmt numFmtId="173" formatCode="#\ \ ?/30"/>
    <numFmt numFmtId="174" formatCode="0.00;\-0.00"/>
    <numFmt numFmtId="175" formatCode="#,##0.00\ ;\-#,##0.00\ "/>
    <numFmt numFmtId="176" formatCode="0.00000"/>
    <numFmt numFmtId="177" formatCode="#,##0.00000\ ;\-#,##0.00000\ "/>
    <numFmt numFmtId="178" formatCode="0.000\ ;\-0.000\ "/>
    <numFmt numFmtId="179" formatCode="0\ "/>
    <numFmt numFmtId="180" formatCode="#,##0.0000\ ;\-#,##0.0000\ "/>
    <numFmt numFmtId="181" formatCode="#,##0.0000\ ;\-#,##0.0000\ \ "/>
    <numFmt numFmtId="182" formatCode="\ 0.000\ ;\ \-0.000\ "/>
    <numFmt numFmtId="183" formatCode="\ #,##0.0000\ ;\-#,##0.0000\ \ "/>
    <numFmt numFmtId="184" formatCode="0\ \ \ "/>
    <numFmt numFmtId="185" formatCode="#,##0\ ;\-#,##0\ "/>
    <numFmt numFmtId="186" formatCode=";;;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i/>
      <vertAlign val="subscript"/>
      <sz val="10"/>
      <color theme="1"/>
      <name val="Arial"/>
      <family val="2"/>
    </font>
    <font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rgb="FF000000"/>
      <name val="Franklin Gothic Book"/>
      <family val="2"/>
    </font>
    <font>
      <sz val="11"/>
      <color theme="1"/>
      <name val="Calibri"/>
      <family val="2"/>
      <scheme val="minor"/>
    </font>
    <font>
      <b/>
      <sz val="12"/>
      <color rgb="FF000000"/>
      <name val="Franklin Gothic Book"/>
      <family val="2"/>
    </font>
    <font>
      <sz val="8"/>
      <color theme="1"/>
      <name val="Arial"/>
      <family val="2"/>
    </font>
    <font>
      <i/>
      <u/>
      <sz val="8"/>
      <color theme="1"/>
      <name val="Arial"/>
      <family val="2"/>
    </font>
    <font>
      <sz val="12"/>
      <color theme="1"/>
      <name val="Franklin Gothic Boo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9" fillId="0" borderId="0">
      <alignment vertical="top"/>
    </xf>
    <xf numFmtId="44" fontId="21" fillId="0" borderId="0" applyFont="0" applyFill="0" applyBorder="0" applyAlignment="0" applyProtection="0"/>
    <xf numFmtId="0" fontId="21" fillId="0" borderId="0"/>
  </cellStyleXfs>
  <cellXfs count="1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0" xfId="0" applyFont="1" applyFill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7" fontId="10" fillId="0" borderId="0" xfId="0" applyNumberFormat="1" applyFont="1"/>
    <xf numFmtId="2" fontId="10" fillId="0" borderId="0" xfId="0" applyNumberFormat="1" applyFont="1"/>
    <xf numFmtId="168" fontId="10" fillId="0" borderId="0" xfId="0" applyNumberFormat="1" applyFont="1"/>
    <xf numFmtId="165" fontId="12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0" fillId="0" borderId="0" xfId="0" applyFill="1"/>
    <xf numFmtId="0" fontId="0" fillId="3" borderId="0" xfId="0" applyFill="1"/>
    <xf numFmtId="0" fontId="14" fillId="0" borderId="0" xfId="0" applyFont="1"/>
    <xf numFmtId="0" fontId="15" fillId="0" borderId="2" xfId="0" applyFont="1" applyBorder="1" applyAlignment="1">
      <alignment horizontal="right"/>
    </xf>
    <xf numFmtId="169" fontId="0" fillId="0" borderId="0" xfId="0" applyNumberFormat="1"/>
    <xf numFmtId="170" fontId="10" fillId="0" borderId="0" xfId="0" applyNumberFormat="1" applyFont="1"/>
    <xf numFmtId="170" fontId="0" fillId="0" borderId="0" xfId="0" applyNumberFormat="1"/>
    <xf numFmtId="171" fontId="10" fillId="0" borderId="0" xfId="0" applyNumberFormat="1" applyFont="1"/>
    <xf numFmtId="171" fontId="0" fillId="0" borderId="0" xfId="0" applyNumberFormat="1"/>
    <xf numFmtId="172" fontId="10" fillId="0" borderId="0" xfId="0" applyNumberFormat="1" applyFont="1"/>
    <xf numFmtId="173" fontId="10" fillId="0" borderId="0" xfId="0" applyNumberFormat="1" applyFont="1"/>
    <xf numFmtId="174" fontId="10" fillId="0" borderId="0" xfId="0" applyNumberFormat="1" applyFont="1"/>
    <xf numFmtId="174" fontId="12" fillId="2" borderId="0" xfId="0" applyNumberFormat="1" applyFont="1" applyFill="1" applyAlignment="1">
      <alignment horizontal="center"/>
    </xf>
    <xf numFmtId="0" fontId="17" fillId="0" borderId="0" xfId="0" applyFont="1" applyFill="1" applyAlignment="1"/>
    <xf numFmtId="0" fontId="18" fillId="0" borderId="0" xfId="0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1" fillId="0" borderId="0" xfId="0" applyFont="1" applyFill="1"/>
    <xf numFmtId="175" fontId="10" fillId="0" borderId="0" xfId="0" applyNumberFormat="1" applyFont="1"/>
    <xf numFmtId="175" fontId="10" fillId="0" borderId="1" xfId="0" applyNumberFormat="1" applyFont="1" applyBorder="1" applyAlignment="1">
      <alignment horizontal="right"/>
    </xf>
    <xf numFmtId="168" fontId="10" fillId="4" borderId="0" xfId="0" applyNumberFormat="1" applyFont="1" applyFill="1"/>
    <xf numFmtId="176" fontId="0" fillId="0" borderId="0" xfId="0" applyNumberFormat="1" applyFill="1"/>
    <xf numFmtId="2" fontId="12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64" fontId="1" fillId="0" borderId="0" xfId="0" applyNumberFormat="1" applyFont="1" applyFill="1" applyAlignment="1">
      <alignment horizontal="center"/>
    </xf>
    <xf numFmtId="0" fontId="3" fillId="0" borderId="0" xfId="0" applyFont="1" applyFill="1"/>
    <xf numFmtId="0" fontId="20" fillId="0" borderId="5" xfId="1" applyFont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/>
    </xf>
    <xf numFmtId="0" fontId="20" fillId="0" borderId="5" xfId="1" applyFont="1" applyFill="1" applyBorder="1" applyAlignment="1">
      <alignment horizontal="center" vertical="center"/>
    </xf>
    <xf numFmtId="8" fontId="20" fillId="0" borderId="6" xfId="1" applyNumberFormat="1" applyFont="1" applyFill="1" applyBorder="1" applyAlignment="1">
      <alignment horizontal="center" vertical="center"/>
    </xf>
    <xf numFmtId="177" fontId="10" fillId="0" borderId="0" xfId="0" applyNumberFormat="1" applyFont="1"/>
    <xf numFmtId="2" fontId="12" fillId="2" borderId="0" xfId="0" applyNumberFormat="1" applyFont="1" applyFill="1" applyAlignment="1">
      <alignment horizontal="center"/>
    </xf>
    <xf numFmtId="0" fontId="22" fillId="0" borderId="3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 wrapText="1"/>
    </xf>
    <xf numFmtId="6" fontId="20" fillId="0" borderId="6" xfId="1" applyNumberFormat="1" applyFont="1" applyBorder="1" applyAlignment="1">
      <alignment horizontal="center" vertical="center"/>
    </xf>
    <xf numFmtId="178" fontId="10" fillId="0" borderId="0" xfId="0" applyNumberFormat="1" applyFont="1" applyAlignment="1">
      <alignment horizontal="right"/>
    </xf>
    <xf numFmtId="178" fontId="10" fillId="0" borderId="0" xfId="0" applyNumberFormat="1" applyFont="1" applyAlignment="1">
      <alignment horizontal="left"/>
    </xf>
    <xf numFmtId="179" fontId="10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180" fontId="10" fillId="0" borderId="0" xfId="0" applyNumberFormat="1" applyFont="1"/>
    <xf numFmtId="181" fontId="10" fillId="0" borderId="0" xfId="0" applyNumberFormat="1" applyFont="1"/>
    <xf numFmtId="0" fontId="10" fillId="0" borderId="0" xfId="0" applyFont="1" applyFill="1" applyAlignment="1">
      <alignment horizontal="right"/>
    </xf>
    <xf numFmtId="168" fontId="10" fillId="5" borderId="0" xfId="0" applyNumberFormat="1" applyFont="1" applyFill="1"/>
    <xf numFmtId="182" fontId="10" fillId="0" borderId="0" xfId="0" applyNumberFormat="1" applyFont="1"/>
    <xf numFmtId="0" fontId="15" fillId="0" borderId="7" xfId="0" applyFont="1" applyBorder="1" applyAlignment="1">
      <alignment horizontal="right"/>
    </xf>
    <xf numFmtId="182" fontId="15" fillId="0" borderId="2" xfId="0" applyNumberFormat="1" applyFont="1" applyBorder="1" applyAlignment="1">
      <alignment horizontal="right"/>
    </xf>
    <xf numFmtId="0" fontId="10" fillId="5" borderId="8" xfId="0" applyFont="1" applyFill="1" applyBorder="1" applyAlignment="1">
      <alignment horizontal="right"/>
    </xf>
    <xf numFmtId="180" fontId="10" fillId="0" borderId="8" xfId="0" applyNumberFormat="1" applyFont="1" applyBorder="1"/>
    <xf numFmtId="181" fontId="10" fillId="0" borderId="8" xfId="0" applyNumberFormat="1" applyFont="1" applyBorder="1"/>
    <xf numFmtId="182" fontId="10" fillId="0" borderId="8" xfId="0" applyNumberFormat="1" applyFont="1" applyBorder="1"/>
    <xf numFmtId="168" fontId="10" fillId="5" borderId="8" xfId="0" applyNumberFormat="1" applyFont="1" applyFill="1" applyBorder="1"/>
    <xf numFmtId="0" fontId="15" fillId="0" borderId="0" xfId="0" applyFont="1" applyAlignment="1">
      <alignment horizontal="centerContinuous"/>
    </xf>
    <xf numFmtId="0" fontId="23" fillId="0" borderId="0" xfId="0" applyFont="1" applyAlignment="1">
      <alignment horizontal="centerContinuous"/>
    </xf>
    <xf numFmtId="0" fontId="10" fillId="0" borderId="9" xfId="0" applyFont="1" applyBorder="1"/>
    <xf numFmtId="0" fontId="10" fillId="0" borderId="9" xfId="0" applyFont="1" applyBorder="1" applyAlignment="1">
      <alignment horizontal="right"/>
    </xf>
    <xf numFmtId="183" fontId="10" fillId="0" borderId="0" xfId="0" applyNumberFormat="1" applyFont="1" applyAlignment="1">
      <alignment horizontal="right"/>
    </xf>
    <xf numFmtId="183" fontId="10" fillId="0" borderId="9" xfId="0" applyNumberFormat="1" applyFont="1" applyBorder="1" applyAlignment="1">
      <alignment horizontal="right"/>
    </xf>
    <xf numFmtId="184" fontId="15" fillId="0" borderId="2" xfId="0" applyNumberFormat="1" applyFont="1" applyBorder="1" applyAlignment="1">
      <alignment horizontal="right"/>
    </xf>
    <xf numFmtId="184" fontId="10" fillId="0" borderId="0" xfId="0" applyNumberFormat="1" applyFont="1" applyAlignment="1">
      <alignment horizontal="right"/>
    </xf>
    <xf numFmtId="184" fontId="10" fillId="0" borderId="9" xfId="0" applyNumberFormat="1" applyFont="1" applyBorder="1" applyAlignment="1">
      <alignment horizontal="right"/>
    </xf>
    <xf numFmtId="0" fontId="15" fillId="0" borderId="10" xfId="0" applyFont="1" applyBorder="1" applyAlignment="1">
      <alignment horizontal="right"/>
    </xf>
    <xf numFmtId="185" fontId="15" fillId="0" borderId="7" xfId="0" applyNumberFormat="1" applyFont="1" applyBorder="1" applyAlignment="1">
      <alignment horizontal="right"/>
    </xf>
    <xf numFmtId="185" fontId="15" fillId="0" borderId="10" xfId="0" applyNumberFormat="1" applyFont="1" applyBorder="1" applyAlignment="1">
      <alignment horizontal="right"/>
    </xf>
    <xf numFmtId="166" fontId="15" fillId="0" borderId="7" xfId="0" applyNumberFormat="1" applyFont="1" applyBorder="1" applyAlignment="1">
      <alignment horizontal="right"/>
    </xf>
    <xf numFmtId="166" fontId="15" fillId="0" borderId="10" xfId="0" applyNumberFormat="1" applyFont="1" applyBorder="1" applyAlignment="1">
      <alignment horizontal="right"/>
    </xf>
    <xf numFmtId="166" fontId="24" fillId="0" borderId="7" xfId="0" applyNumberFormat="1" applyFont="1" applyBorder="1" applyAlignment="1">
      <alignment horizontal="centerContinuous"/>
    </xf>
    <xf numFmtId="166" fontId="15" fillId="0" borderId="7" xfId="0" applyNumberFormat="1" applyFont="1" applyBorder="1" applyAlignment="1">
      <alignment horizontal="centerContinuous"/>
    </xf>
    <xf numFmtId="185" fontId="10" fillId="0" borderId="8" xfId="0" applyNumberFormat="1" applyFont="1" applyBorder="1"/>
    <xf numFmtId="166" fontId="10" fillId="0" borderId="8" xfId="0" applyNumberFormat="1" applyFont="1" applyBorder="1"/>
    <xf numFmtId="165" fontId="10" fillId="0" borderId="8" xfId="0" applyNumberFormat="1" applyFont="1" applyBorder="1"/>
    <xf numFmtId="0" fontId="10" fillId="0" borderId="0" xfId="0" applyFont="1" applyAlignment="1">
      <alignment horizontal="left"/>
    </xf>
    <xf numFmtId="186" fontId="10" fillId="0" borderId="0" xfId="0" applyNumberFormat="1" applyFont="1"/>
    <xf numFmtId="44" fontId="1" fillId="2" borderId="0" xfId="2" applyFont="1" applyFill="1"/>
    <xf numFmtId="165" fontId="1" fillId="2" borderId="0" xfId="0" applyNumberFormat="1" applyFont="1" applyFill="1" applyAlignment="1">
      <alignment horizontal="center"/>
    </xf>
    <xf numFmtId="0" fontId="18" fillId="0" borderId="0" xfId="0" applyFont="1" applyFill="1"/>
    <xf numFmtId="0" fontId="0" fillId="0" borderId="0" xfId="0" applyFill="1" applyBorder="1"/>
    <xf numFmtId="0" fontId="25" fillId="0" borderId="0" xfId="3" applyFont="1" applyFill="1"/>
    <xf numFmtId="0" fontId="22" fillId="0" borderId="0" xfId="1" applyFont="1" applyFill="1" applyBorder="1" applyAlignment="1">
      <alignment horizontal="center" vertical="center" wrapText="1"/>
    </xf>
    <xf numFmtId="6" fontId="20" fillId="0" borderId="0" xfId="1" applyNumberFormat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/>
    </xf>
    <xf numFmtId="168" fontId="10" fillId="0" borderId="8" xfId="0" applyNumberFormat="1" applyFont="1" applyBorder="1"/>
    <xf numFmtId="0" fontId="10" fillId="0" borderId="0" xfId="0" applyFont="1" applyFill="1"/>
    <xf numFmtId="0" fontId="15" fillId="0" borderId="2" xfId="0" applyFont="1" applyFill="1" applyBorder="1" applyAlignment="1">
      <alignment horizontal="right"/>
    </xf>
    <xf numFmtId="180" fontId="10" fillId="0" borderId="0" xfId="0" applyNumberFormat="1" applyFont="1" applyFill="1"/>
    <xf numFmtId="180" fontId="10" fillId="0" borderId="8" xfId="0" applyNumberFormat="1" applyFont="1" applyFill="1" applyBorder="1"/>
    <xf numFmtId="44" fontId="1" fillId="0" borderId="0" xfId="2" applyFont="1" applyFill="1"/>
    <xf numFmtId="165" fontId="1" fillId="0" borderId="0" xfId="0" applyNumberFormat="1" applyFont="1" applyFill="1" applyAlignment="1">
      <alignment horizontal="center"/>
    </xf>
  </cellXfs>
  <cellStyles count="4">
    <cellStyle name="Currency" xfId="2" builtin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'Work and Answers'!$C$166</c:f>
              <c:strCache>
                <c:ptCount val="1"/>
                <c:pt idx="0">
                  <c:v>Routine Vet Visits</c:v>
                </c:pt>
              </c:strCache>
            </c:strRef>
          </c:tx>
          <c:spPr>
            <a:ln w="28575">
              <a:noFill/>
            </a:ln>
          </c:spPr>
          <c:xVal>
            <c:numRef>
              <c:f>'Work and Answers'!$B$167:$B$173</c:f>
              <c:numCache>
                <c:formatCode>"$"#,##0_);[Red]\("$"#,##0\)</c:formatCode>
                <c:ptCount val="7"/>
                <c:pt idx="0">
                  <c:v>229</c:v>
                </c:pt>
                <c:pt idx="1">
                  <c:v>203</c:v>
                </c:pt>
                <c:pt idx="2">
                  <c:v>163</c:v>
                </c:pt>
                <c:pt idx="3">
                  <c:v>133</c:v>
                </c:pt>
                <c:pt idx="4">
                  <c:v>91</c:v>
                </c:pt>
                <c:pt idx="5">
                  <c:v>77</c:v>
                </c:pt>
                <c:pt idx="6">
                  <c:v>58</c:v>
                </c:pt>
              </c:numCache>
            </c:numRef>
          </c:xVal>
          <c:yVal>
            <c:numRef>
              <c:f>'Work and Answers'!$C$167:$C$173</c:f>
              <c:numCache>
                <c:formatCode>"$"#,##0_);[Red]\("$"#,##0\)</c:formatCode>
                <c:ptCount val="7"/>
                <c:pt idx="0">
                  <c:v>225</c:v>
                </c:pt>
                <c:pt idx="1">
                  <c:v>203</c:v>
                </c:pt>
                <c:pt idx="2">
                  <c:v>151</c:v>
                </c:pt>
                <c:pt idx="3">
                  <c:v>113</c:v>
                </c:pt>
                <c:pt idx="4">
                  <c:v>128</c:v>
                </c:pt>
                <c:pt idx="5">
                  <c:v>67</c:v>
                </c:pt>
                <c:pt idx="6">
                  <c:v>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090752"/>
        <c:axId val="210357248"/>
      </c:scatterChart>
      <c:valAx>
        <c:axId val="13609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Food</a:t>
                </a:r>
              </a:p>
            </c:rich>
          </c:tx>
          <c:layout/>
          <c:overlay val="0"/>
        </c:title>
        <c:numFmt formatCode="&quot;$&quot;#,##0_);[Red]\(&quot;$&quot;#,##0\)" sourceLinked="1"/>
        <c:majorTickMark val="none"/>
        <c:minorTickMark val="none"/>
        <c:tickLblPos val="nextTo"/>
        <c:crossAx val="210357248"/>
        <c:crosses val="autoZero"/>
        <c:crossBetween val="midCat"/>
      </c:valAx>
      <c:valAx>
        <c:axId val="210357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Routine Vet Visits</a:t>
                </a:r>
              </a:p>
            </c:rich>
          </c:tx>
          <c:layout/>
          <c:overlay val="0"/>
        </c:title>
        <c:numFmt formatCode="&quot;$&quot;#,##0_);[Red]\(&quot;$&quot;#,##0\)" sourceLinked="1"/>
        <c:majorTickMark val="none"/>
        <c:minorTickMark val="none"/>
        <c:tickLblPos val="nextTo"/>
        <c:crossAx val="1360907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'Work and Answers'!$B$211</c:f>
              <c:strCache>
                <c:ptCount val="1"/>
                <c:pt idx="0">
                  <c:v>Eating Out</c:v>
                </c:pt>
              </c:strCache>
            </c:strRef>
          </c:tx>
          <c:spPr>
            <a:ln w="28575">
              <a:noFill/>
            </a:ln>
          </c:spPr>
          <c:xVal>
            <c:numRef>
              <c:f>'Work and Answers'!$A$212:$A$217</c:f>
              <c:numCache>
                <c:formatCode>General</c:formatCode>
                <c:ptCount val="6"/>
                <c:pt idx="0">
                  <c:v>421</c:v>
                </c:pt>
                <c:pt idx="1">
                  <c:v>489</c:v>
                </c:pt>
                <c:pt idx="2">
                  <c:v>468</c:v>
                </c:pt>
                <c:pt idx="3">
                  <c:v>436</c:v>
                </c:pt>
                <c:pt idx="4">
                  <c:v>531</c:v>
                </c:pt>
                <c:pt idx="5">
                  <c:v>512</c:v>
                </c:pt>
              </c:numCache>
            </c:numRef>
          </c:xVal>
          <c:yVal>
            <c:numRef>
              <c:f>'Work and Answers'!$B$212:$B$217</c:f>
              <c:numCache>
                <c:formatCode>General</c:formatCode>
                <c:ptCount val="6"/>
                <c:pt idx="0">
                  <c:v>298</c:v>
                </c:pt>
                <c:pt idx="1">
                  <c:v>97</c:v>
                </c:pt>
                <c:pt idx="2">
                  <c:v>247</c:v>
                </c:pt>
                <c:pt idx="3">
                  <c:v>162</c:v>
                </c:pt>
                <c:pt idx="4">
                  <c:v>157</c:v>
                </c:pt>
                <c:pt idx="5">
                  <c:v>54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2675584"/>
        <c:axId val="252674048"/>
      </c:scatterChart>
      <c:valAx>
        <c:axId val="252675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Grocery Spending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52674048"/>
        <c:crosses val="autoZero"/>
        <c:crossBetween val="midCat"/>
      </c:valAx>
      <c:valAx>
        <c:axId val="252674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Eating Out Spending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5267558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165</xdr:row>
      <xdr:rowOff>80962</xdr:rowOff>
    </xdr:from>
    <xdr:to>
      <xdr:col>11</xdr:col>
      <xdr:colOff>504825</xdr:colOff>
      <xdr:row>177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238125</xdr:colOff>
      <xdr:row>209</xdr:row>
      <xdr:rowOff>71437</xdr:rowOff>
    </xdr:from>
    <xdr:to>
      <xdr:col>9</xdr:col>
      <xdr:colOff>571500</xdr:colOff>
      <xdr:row>222</xdr:row>
      <xdr:rowOff>176212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8"/>
  <sheetViews>
    <sheetView tabSelected="1" workbookViewId="0">
      <selection activeCell="D244" sqref="D244"/>
    </sheetView>
  </sheetViews>
  <sheetFormatPr defaultRowHeight="15" x14ac:dyDescent="0.25"/>
  <cols>
    <col min="1" max="1" width="11.42578125" customWidth="1"/>
    <col min="2" max="2" width="10.7109375" customWidth="1"/>
    <col min="3" max="3" width="12.140625" bestFit="1" customWidth="1"/>
    <col min="4" max="4" width="17.85546875" bestFit="1" customWidth="1"/>
  </cols>
  <sheetData>
    <row r="1" spans="1:3" ht="21" x14ac:dyDescent="0.35">
      <c r="A1" s="1" t="s">
        <v>0</v>
      </c>
    </row>
    <row r="2" spans="1:3" ht="18.75" x14ac:dyDescent="0.3">
      <c r="A2" s="2" t="s">
        <v>1</v>
      </c>
    </row>
    <row r="4" spans="1:3" ht="18.75" x14ac:dyDescent="0.3">
      <c r="A4" s="2" t="s">
        <v>2</v>
      </c>
    </row>
    <row r="5" spans="1:3" ht="15.75" x14ac:dyDescent="0.25">
      <c r="A5" s="3" t="s">
        <v>3</v>
      </c>
    </row>
    <row r="6" spans="1:3" x14ac:dyDescent="0.25">
      <c r="A6" t="s">
        <v>4</v>
      </c>
    </row>
    <row r="7" spans="1:3" ht="15.75" x14ac:dyDescent="0.25">
      <c r="C7" s="3"/>
    </row>
    <row r="8" spans="1:3" ht="15.75" x14ac:dyDescent="0.25">
      <c r="A8" s="3" t="s">
        <v>5</v>
      </c>
    </row>
    <row r="9" spans="1:3" x14ac:dyDescent="0.25">
      <c r="A9" s="4" t="s">
        <v>6</v>
      </c>
    </row>
    <row r="10" spans="1:3" x14ac:dyDescent="0.25">
      <c r="A10" t="s">
        <v>7</v>
      </c>
    </row>
    <row r="12" spans="1:3" ht="18" x14ac:dyDescent="0.35">
      <c r="A12" t="s">
        <v>8</v>
      </c>
    </row>
    <row r="13" spans="1:3" ht="18" x14ac:dyDescent="0.35">
      <c r="A13" t="s">
        <v>9</v>
      </c>
    </row>
    <row r="15" spans="1:3" ht="15.75" x14ac:dyDescent="0.25">
      <c r="A15" s="3" t="s">
        <v>10</v>
      </c>
    </row>
    <row r="16" spans="1:3" x14ac:dyDescent="0.25">
      <c r="A16" t="s">
        <v>11</v>
      </c>
    </row>
    <row r="17" spans="1:7" ht="18.75" x14ac:dyDescent="0.35">
      <c r="A17" t="s">
        <v>12</v>
      </c>
    </row>
    <row r="18" spans="1:7" ht="18.75" x14ac:dyDescent="0.35">
      <c r="A18" t="s">
        <v>13</v>
      </c>
    </row>
    <row r="20" spans="1:7" x14ac:dyDescent="0.25">
      <c r="A20" t="s">
        <v>18</v>
      </c>
    </row>
    <row r="22" spans="1:7" ht="18.75" x14ac:dyDescent="0.35">
      <c r="A22" t="s">
        <v>14</v>
      </c>
      <c r="D22" s="5">
        <f>(2177^2)/(1578^2)</f>
        <v>1.9032807728574619</v>
      </c>
      <c r="E22" t="s">
        <v>17</v>
      </c>
    </row>
    <row r="23" spans="1:7" x14ac:dyDescent="0.25">
      <c r="A23" t="s">
        <v>15</v>
      </c>
      <c r="C23">
        <f>10-1</f>
        <v>9</v>
      </c>
    </row>
    <row r="24" spans="1:7" x14ac:dyDescent="0.25">
      <c r="A24" t="s">
        <v>16</v>
      </c>
      <c r="C24">
        <f>5-1</f>
        <v>4</v>
      </c>
    </row>
    <row r="26" spans="1:7" x14ac:dyDescent="0.25">
      <c r="A26" t="s">
        <v>19</v>
      </c>
      <c r="G26" s="5">
        <f>FINV(0.1/2,9,4)</f>
        <v>5.9987790312102476</v>
      </c>
    </row>
    <row r="28" spans="1:7" x14ac:dyDescent="0.25">
      <c r="A28" t="s">
        <v>20</v>
      </c>
    </row>
    <row r="29" spans="1:7" x14ac:dyDescent="0.25">
      <c r="A29" t="s">
        <v>21</v>
      </c>
    </row>
    <row r="31" spans="1:7" x14ac:dyDescent="0.25">
      <c r="A31" t="s">
        <v>22</v>
      </c>
    </row>
    <row r="33" spans="1:10" x14ac:dyDescent="0.25">
      <c r="A33" t="s">
        <v>23</v>
      </c>
      <c r="C33" s="6">
        <f>TINV(0.2,5+10-2)</f>
        <v>1.3501712887800554</v>
      </c>
    </row>
    <row r="34" spans="1:10" x14ac:dyDescent="0.25">
      <c r="A34" s="7" t="s">
        <v>47</v>
      </c>
      <c r="B34" s="7"/>
      <c r="C34" s="7"/>
      <c r="D34" s="7"/>
      <c r="E34" s="7"/>
      <c r="F34" s="7"/>
      <c r="G34" s="7"/>
      <c r="H34" s="7"/>
      <c r="I34" s="7"/>
      <c r="J34" s="7"/>
    </row>
    <row r="36" spans="1:10" ht="15.75" x14ac:dyDescent="0.25">
      <c r="A36" s="3" t="s">
        <v>24</v>
      </c>
    </row>
    <row r="37" spans="1:10" x14ac:dyDescent="0.25">
      <c r="C37" t="s">
        <v>28</v>
      </c>
      <c r="D37" t="s">
        <v>29</v>
      </c>
    </row>
    <row r="38" spans="1:10" x14ac:dyDescent="0.25">
      <c r="B38" t="s">
        <v>25</v>
      </c>
      <c r="C38">
        <v>6455</v>
      </c>
      <c r="D38">
        <v>4563</v>
      </c>
    </row>
    <row r="39" spans="1:10" x14ac:dyDescent="0.25">
      <c r="B39" t="s">
        <v>26</v>
      </c>
      <c r="C39">
        <v>1578</v>
      </c>
      <c r="D39">
        <v>2177</v>
      </c>
    </row>
    <row r="40" spans="1:10" x14ac:dyDescent="0.25">
      <c r="B40" t="s">
        <v>27</v>
      </c>
      <c r="C40">
        <v>5</v>
      </c>
      <c r="D40">
        <v>10</v>
      </c>
    </row>
    <row r="42" spans="1:10" x14ac:dyDescent="0.25">
      <c r="A42" t="s">
        <v>45</v>
      </c>
      <c r="B42">
        <f>C40+D40-2</f>
        <v>13</v>
      </c>
    </row>
    <row r="43" spans="1:10" x14ac:dyDescent="0.25">
      <c r="A43" t="s">
        <v>41</v>
      </c>
      <c r="B43" s="16">
        <v>1.7170395346561</v>
      </c>
      <c r="C43" t="s">
        <v>42</v>
      </c>
    </row>
    <row r="45" spans="1:10" ht="15.75" x14ac:dyDescent="0.25">
      <c r="A45" s="3" t="s">
        <v>43</v>
      </c>
    </row>
    <row r="46" spans="1:10" x14ac:dyDescent="0.25">
      <c r="A46" t="s">
        <v>44</v>
      </c>
      <c r="B46" s="17">
        <f>TDIST(B43,13,1)</f>
        <v>5.4842724417145779E-2</v>
      </c>
    </row>
    <row r="47" spans="1:10" ht="15.75" x14ac:dyDescent="0.25">
      <c r="C47" s="3"/>
    </row>
    <row r="48" spans="1:10" ht="15.75" x14ac:dyDescent="0.25">
      <c r="A48" s="3" t="s">
        <v>46</v>
      </c>
    </row>
    <row r="49" spans="1:2" x14ac:dyDescent="0.25">
      <c r="A49" t="s">
        <v>48</v>
      </c>
    </row>
    <row r="51" spans="1:2" ht="15.75" x14ac:dyDescent="0.25">
      <c r="A51" s="3" t="s">
        <v>49</v>
      </c>
    </row>
    <row r="52" spans="1:2" x14ac:dyDescent="0.25">
      <c r="A52" t="s">
        <v>50</v>
      </c>
    </row>
    <row r="53" spans="1:2" ht="15.75" x14ac:dyDescent="0.25">
      <c r="B53" s="3"/>
    </row>
    <row r="54" spans="1:2" s="21" customFormat="1" x14ac:dyDescent="0.25"/>
    <row r="55" spans="1:2" ht="18.75" x14ac:dyDescent="0.3">
      <c r="A55" s="2" t="s">
        <v>51</v>
      </c>
    </row>
    <row r="56" spans="1:2" ht="15.75" x14ac:dyDescent="0.25">
      <c r="A56" s="3" t="s">
        <v>3</v>
      </c>
    </row>
    <row r="57" spans="1:2" x14ac:dyDescent="0.25">
      <c r="A57" t="s">
        <v>52</v>
      </c>
    </row>
    <row r="59" spans="1:2" ht="15.75" x14ac:dyDescent="0.25">
      <c r="A59" s="18" t="s">
        <v>5</v>
      </c>
    </row>
    <row r="60" spans="1:2" x14ac:dyDescent="0.25">
      <c r="A60" s="19" t="s">
        <v>55</v>
      </c>
    </row>
    <row r="61" spans="1:2" x14ac:dyDescent="0.25">
      <c r="A61" s="20" t="s">
        <v>56</v>
      </c>
    </row>
    <row r="62" spans="1:2" x14ac:dyDescent="0.25">
      <c r="A62" s="20"/>
    </row>
    <row r="63" spans="1:2" ht="18" x14ac:dyDescent="0.35">
      <c r="A63" s="20" t="s">
        <v>53</v>
      </c>
    </row>
    <row r="64" spans="1:2" ht="18" x14ac:dyDescent="0.35">
      <c r="A64" s="20" t="s">
        <v>54</v>
      </c>
    </row>
    <row r="66" spans="1:4" ht="15.75" x14ac:dyDescent="0.25">
      <c r="A66" s="18" t="s">
        <v>10</v>
      </c>
    </row>
    <row r="67" spans="1:4" x14ac:dyDescent="0.25">
      <c r="A67" t="s">
        <v>57</v>
      </c>
      <c r="C67" s="5">
        <f>NORMSINV(0.05/2)</f>
        <v>-1.9599639845400538</v>
      </c>
      <c r="D67" s="5">
        <f>-NORMSINV(0.05/2)</f>
        <v>1.9599639845400538</v>
      </c>
    </row>
    <row r="69" spans="1:4" x14ac:dyDescent="0.25">
      <c r="A69" t="s">
        <v>58</v>
      </c>
    </row>
    <row r="71" spans="1:4" ht="15.75" x14ac:dyDescent="0.25">
      <c r="A71" s="18" t="s">
        <v>24</v>
      </c>
    </row>
    <row r="72" spans="1:4" x14ac:dyDescent="0.25">
      <c r="A72" t="s">
        <v>74</v>
      </c>
      <c r="B72" s="32">
        <v>0.78091364383451389</v>
      </c>
      <c r="C72" t="s">
        <v>42</v>
      </c>
    </row>
    <row r="74" spans="1:4" ht="15.75" x14ac:dyDescent="0.25">
      <c r="A74" s="3" t="s">
        <v>43</v>
      </c>
    </row>
    <row r="75" spans="1:4" x14ac:dyDescent="0.25">
      <c r="A75" t="s">
        <v>44</v>
      </c>
      <c r="B75" s="17">
        <f>2*(1-NORMSDIST(B72))</f>
        <v>0.43485328687120961</v>
      </c>
    </row>
    <row r="77" spans="1:4" ht="15.75" x14ac:dyDescent="0.25">
      <c r="A77" s="3" t="s">
        <v>46</v>
      </c>
    </row>
    <row r="78" spans="1:4" x14ac:dyDescent="0.25">
      <c r="A78" t="s">
        <v>75</v>
      </c>
    </row>
    <row r="79" spans="1:4" x14ac:dyDescent="0.25">
      <c r="A79" t="s">
        <v>76</v>
      </c>
    </row>
    <row r="81" spans="1:13" ht="15.75" x14ac:dyDescent="0.25">
      <c r="A81" s="3" t="s">
        <v>49</v>
      </c>
    </row>
    <row r="82" spans="1:13" x14ac:dyDescent="0.25">
      <c r="A82" t="s">
        <v>77</v>
      </c>
    </row>
    <row r="84" spans="1:13" s="21" customFormat="1" x14ac:dyDescent="0.25"/>
    <row r="85" spans="1:13" ht="18.75" x14ac:dyDescent="0.3">
      <c r="A85" s="2" t="s">
        <v>78</v>
      </c>
    </row>
    <row r="86" spans="1:13" s="20" customFormat="1" ht="15.75" x14ac:dyDescent="0.25">
      <c r="A86" s="18" t="s">
        <v>3</v>
      </c>
    </row>
    <row r="87" spans="1:13" s="20" customFormat="1" x14ac:dyDescent="0.25">
      <c r="A87" s="20" t="s">
        <v>4</v>
      </c>
    </row>
    <row r="88" spans="1:13" s="20" customFormat="1" ht="15.75" x14ac:dyDescent="0.25">
      <c r="C88" s="18"/>
    </row>
    <row r="89" spans="1:13" s="20" customFormat="1" ht="15.75" x14ac:dyDescent="0.25">
      <c r="A89" s="18" t="s">
        <v>5</v>
      </c>
    </row>
    <row r="90" spans="1:13" s="20" customFormat="1" x14ac:dyDescent="0.25">
      <c r="A90" s="19" t="s">
        <v>79</v>
      </c>
    </row>
    <row r="91" spans="1:13" s="20" customFormat="1" x14ac:dyDescent="0.25">
      <c r="A91" s="20" t="s">
        <v>80</v>
      </c>
    </row>
    <row r="92" spans="1:13" s="20" customFormat="1" x14ac:dyDescent="0.25"/>
    <row r="93" spans="1:13" s="20" customFormat="1" ht="18" x14ac:dyDescent="0.35">
      <c r="A93" s="20" t="s">
        <v>8</v>
      </c>
    </row>
    <row r="94" spans="1:13" s="20" customFormat="1" ht="18" x14ac:dyDescent="0.35">
      <c r="A94" s="20" t="s">
        <v>9</v>
      </c>
    </row>
    <row r="95" spans="1:13" s="20" customFormat="1" x14ac:dyDescent="0.25"/>
    <row r="96" spans="1:13" s="20" customFormat="1" ht="18.75" x14ac:dyDescent="0.3">
      <c r="A96" s="18" t="s">
        <v>10</v>
      </c>
      <c r="L96" s="33" t="s">
        <v>81</v>
      </c>
      <c r="M96" s="34" t="s">
        <v>82</v>
      </c>
    </row>
    <row r="97" spans="1:13" s="20" customFormat="1" ht="18.75" x14ac:dyDescent="0.3">
      <c r="A97" s="20" t="s">
        <v>11</v>
      </c>
      <c r="L97" s="33">
        <v>66</v>
      </c>
      <c r="M97" s="34">
        <v>29</v>
      </c>
    </row>
    <row r="98" spans="1:13" s="20" customFormat="1" ht="19.5" x14ac:dyDescent="0.35">
      <c r="A98" s="20" t="s">
        <v>12</v>
      </c>
      <c r="L98" s="33">
        <v>46</v>
      </c>
      <c r="M98" s="34">
        <v>40</v>
      </c>
    </row>
    <row r="99" spans="1:13" s="20" customFormat="1" ht="19.5" x14ac:dyDescent="0.35">
      <c r="A99" s="20" t="s">
        <v>13</v>
      </c>
      <c r="L99" s="33">
        <v>52</v>
      </c>
      <c r="M99" s="34">
        <v>85</v>
      </c>
    </row>
    <row r="100" spans="1:13" s="20" customFormat="1" ht="18.75" x14ac:dyDescent="0.3">
      <c r="L100" s="33">
        <v>42</v>
      </c>
      <c r="M100" s="34">
        <v>33</v>
      </c>
    </row>
    <row r="101" spans="1:13" s="20" customFormat="1" ht="18.75" x14ac:dyDescent="0.3">
      <c r="A101" s="20" t="s">
        <v>84</v>
      </c>
      <c r="L101" s="33">
        <v>102</v>
      </c>
      <c r="M101" s="34">
        <v>61</v>
      </c>
    </row>
    <row r="102" spans="1:13" s="20" customFormat="1" ht="18.75" x14ac:dyDescent="0.3">
      <c r="L102" s="33">
        <v>77</v>
      </c>
      <c r="M102" s="34">
        <v>52</v>
      </c>
    </row>
    <row r="103" spans="1:13" s="20" customFormat="1" ht="19.5" x14ac:dyDescent="0.35">
      <c r="A103" s="20" t="s">
        <v>14</v>
      </c>
      <c r="D103" s="35">
        <f>L122/M122</f>
        <v>1.3435816110770071</v>
      </c>
      <c r="E103" s="20" t="s">
        <v>17</v>
      </c>
      <c r="L103" s="33">
        <v>92</v>
      </c>
      <c r="M103" s="34">
        <v>48</v>
      </c>
    </row>
    <row r="104" spans="1:13" s="20" customFormat="1" ht="18.75" x14ac:dyDescent="0.3">
      <c r="A104" s="20" t="s">
        <v>15</v>
      </c>
      <c r="C104" s="20">
        <f>24-1</f>
        <v>23</v>
      </c>
      <c r="L104" s="33">
        <v>34</v>
      </c>
      <c r="M104" s="34">
        <v>50</v>
      </c>
    </row>
    <row r="105" spans="1:13" s="20" customFormat="1" ht="18.75" x14ac:dyDescent="0.3">
      <c r="A105" s="20" t="s">
        <v>16</v>
      </c>
      <c r="C105" s="20">
        <f>23-1</f>
        <v>22</v>
      </c>
      <c r="L105" s="33">
        <v>63</v>
      </c>
      <c r="M105" s="34">
        <v>60</v>
      </c>
    </row>
    <row r="106" spans="1:13" s="20" customFormat="1" ht="18.75" x14ac:dyDescent="0.3">
      <c r="L106" s="33">
        <v>22</v>
      </c>
      <c r="M106" s="34">
        <v>12</v>
      </c>
    </row>
    <row r="107" spans="1:13" s="20" customFormat="1" ht="18.75" x14ac:dyDescent="0.3">
      <c r="A107" s="20" t="s">
        <v>19</v>
      </c>
      <c r="F107" s="35">
        <f>FINV(0.05/2,23,22)</f>
        <v>2.3441712156707015</v>
      </c>
      <c r="L107" s="33">
        <v>40</v>
      </c>
      <c r="M107" s="34">
        <v>48</v>
      </c>
    </row>
    <row r="108" spans="1:13" s="20" customFormat="1" ht="18.75" x14ac:dyDescent="0.3">
      <c r="H108" s="41"/>
      <c r="L108" s="33">
        <v>110</v>
      </c>
      <c r="M108" s="34">
        <v>57</v>
      </c>
    </row>
    <row r="109" spans="1:13" s="20" customFormat="1" ht="18.75" x14ac:dyDescent="0.3">
      <c r="A109" s="20" t="s">
        <v>85</v>
      </c>
      <c r="L109" s="33">
        <v>101</v>
      </c>
      <c r="M109" s="34">
        <v>62</v>
      </c>
    </row>
    <row r="110" spans="1:13" s="20" customFormat="1" ht="18.75" x14ac:dyDescent="0.3">
      <c r="A110" s="20" t="s">
        <v>86</v>
      </c>
      <c r="L110" s="33">
        <v>76</v>
      </c>
      <c r="M110" s="34">
        <v>70</v>
      </c>
    </row>
    <row r="111" spans="1:13" s="20" customFormat="1" ht="18.75" x14ac:dyDescent="0.3">
      <c r="L111" s="33">
        <v>51</v>
      </c>
      <c r="M111" s="34">
        <v>64</v>
      </c>
    </row>
    <row r="112" spans="1:13" s="20" customFormat="1" ht="18.75" x14ac:dyDescent="0.3">
      <c r="A112" s="20" t="s">
        <v>22</v>
      </c>
      <c r="L112" s="33">
        <v>81</v>
      </c>
      <c r="M112" s="34">
        <v>106</v>
      </c>
    </row>
    <row r="113" spans="1:14" s="20" customFormat="1" ht="18.75" x14ac:dyDescent="0.3">
      <c r="L113" s="33">
        <v>81</v>
      </c>
      <c r="M113" s="34">
        <v>70</v>
      </c>
    </row>
    <row r="114" spans="1:14" s="20" customFormat="1" ht="18.75" x14ac:dyDescent="0.3">
      <c r="A114" s="20" t="s">
        <v>23</v>
      </c>
      <c r="C114" s="36">
        <f>TINV(0.05*2,24+23-2)</f>
        <v>1.6794273926523535</v>
      </c>
      <c r="L114" s="33">
        <v>15</v>
      </c>
      <c r="M114" s="34">
        <v>31</v>
      </c>
    </row>
    <row r="115" spans="1:14" s="20" customFormat="1" ht="18.75" x14ac:dyDescent="0.3">
      <c r="A115" s="37" t="s">
        <v>47</v>
      </c>
      <c r="B115" s="37"/>
      <c r="C115" s="37"/>
      <c r="D115" s="37"/>
      <c r="E115" s="37"/>
      <c r="F115" s="37"/>
      <c r="G115" s="37"/>
      <c r="H115" s="37"/>
      <c r="I115" s="37"/>
      <c r="J115" s="37"/>
      <c r="L115" s="33">
        <v>76</v>
      </c>
      <c r="M115" s="34">
        <v>25</v>
      </c>
    </row>
    <row r="116" spans="1:14" s="20" customFormat="1" ht="18.75" x14ac:dyDescent="0.3">
      <c r="L116" s="33">
        <v>76</v>
      </c>
      <c r="M116" s="34">
        <v>43</v>
      </c>
    </row>
    <row r="117" spans="1:14" s="20" customFormat="1" ht="18.75" x14ac:dyDescent="0.3">
      <c r="A117" s="18" t="s">
        <v>24</v>
      </c>
      <c r="L117" s="33">
        <v>72</v>
      </c>
      <c r="M117" s="34">
        <v>48</v>
      </c>
    </row>
    <row r="118" spans="1:14" s="20" customFormat="1" ht="18.75" x14ac:dyDescent="0.3">
      <c r="A118" s="20" t="s">
        <v>45</v>
      </c>
      <c r="B118" s="20">
        <f>24+23-2</f>
        <v>45</v>
      </c>
      <c r="L118" s="33">
        <v>48</v>
      </c>
      <c r="M118" s="34">
        <v>18</v>
      </c>
    </row>
    <row r="119" spans="1:14" s="20" customFormat="1" ht="18.75" x14ac:dyDescent="0.3">
      <c r="A119" s="20" t="s">
        <v>41</v>
      </c>
      <c r="B119" s="42">
        <v>2.1349663277248423</v>
      </c>
      <c r="C119" s="20" t="s">
        <v>42</v>
      </c>
      <c r="L119" s="33">
        <v>65</v>
      </c>
      <c r="M119" s="34">
        <v>60</v>
      </c>
    </row>
    <row r="120" spans="1:14" s="20" customFormat="1" ht="18.75" x14ac:dyDescent="0.3">
      <c r="L120" s="33">
        <v>84</v>
      </c>
      <c r="M120" s="43"/>
    </row>
    <row r="121" spans="1:14" s="20" customFormat="1" ht="15.75" x14ac:dyDescent="0.25">
      <c r="A121" s="18" t="s">
        <v>43</v>
      </c>
    </row>
    <row r="122" spans="1:14" s="20" customFormat="1" x14ac:dyDescent="0.25">
      <c r="A122" s="20" t="s">
        <v>44</v>
      </c>
      <c r="B122" s="44">
        <f>TDIST(B119,45,1)</f>
        <v>1.9121905122054198E-2</v>
      </c>
      <c r="C122" s="20" t="s">
        <v>94</v>
      </c>
      <c r="L122" s="20">
        <f>_xlfn.VAR.S(L97:L120)</f>
        <v>622.86956521739125</v>
      </c>
      <c r="M122" s="20">
        <f>_xlfn.VAR.S(M97:M120)</f>
        <v>463.58893280632401</v>
      </c>
      <c r="N122" s="20" t="s">
        <v>83</v>
      </c>
    </row>
    <row r="123" spans="1:14" s="20" customFormat="1" ht="15.75" x14ac:dyDescent="0.25">
      <c r="C123" s="18"/>
      <c r="L123" s="20">
        <f>COUNT(L97:L120)</f>
        <v>24</v>
      </c>
      <c r="M123" s="20">
        <f>COUNT(M97:M120)</f>
        <v>23</v>
      </c>
      <c r="N123" s="20" t="s">
        <v>27</v>
      </c>
    </row>
    <row r="124" spans="1:14" s="20" customFormat="1" ht="15.75" x14ac:dyDescent="0.25">
      <c r="A124" s="18" t="s">
        <v>46</v>
      </c>
    </row>
    <row r="125" spans="1:14" s="20" customFormat="1" x14ac:dyDescent="0.25">
      <c r="A125" s="20" t="s">
        <v>48</v>
      </c>
    </row>
    <row r="126" spans="1:14" s="20" customFormat="1" x14ac:dyDescent="0.25">
      <c r="A126" s="20" t="s">
        <v>95</v>
      </c>
    </row>
    <row r="127" spans="1:14" s="20" customFormat="1" x14ac:dyDescent="0.25"/>
    <row r="128" spans="1:14" s="20" customFormat="1" ht="15.75" x14ac:dyDescent="0.25">
      <c r="A128" s="18" t="s">
        <v>49</v>
      </c>
    </row>
    <row r="129" spans="1:14" s="20" customFormat="1" x14ac:dyDescent="0.25">
      <c r="A129" s="20" t="s">
        <v>96</v>
      </c>
    </row>
    <row r="130" spans="1:14" s="20" customFormat="1" x14ac:dyDescent="0.25"/>
    <row r="131" spans="1:14" s="21" customFormat="1" x14ac:dyDescent="0.25"/>
    <row r="132" spans="1:14" s="20" customFormat="1" ht="18.75" x14ac:dyDescent="0.3">
      <c r="A132" s="45" t="s">
        <v>97</v>
      </c>
    </row>
    <row r="133" spans="1:14" s="20" customFormat="1" ht="15.75" x14ac:dyDescent="0.25">
      <c r="A133" s="18" t="s">
        <v>3</v>
      </c>
    </row>
    <row r="134" spans="1:14" s="20" customFormat="1" x14ac:dyDescent="0.25">
      <c r="A134" s="20" t="s">
        <v>4</v>
      </c>
    </row>
    <row r="135" spans="1:14" s="20" customFormat="1" ht="15.75" x14ac:dyDescent="0.25">
      <c r="C135" s="18"/>
    </row>
    <row r="136" spans="1:14" s="20" customFormat="1" ht="15.75" x14ac:dyDescent="0.25">
      <c r="A136" s="18" t="s">
        <v>5</v>
      </c>
    </row>
    <row r="137" spans="1:14" s="20" customFormat="1" x14ac:dyDescent="0.25">
      <c r="A137" s="19" t="s">
        <v>98</v>
      </c>
    </row>
    <row r="138" spans="1:14" s="20" customFormat="1" x14ac:dyDescent="0.25"/>
    <row r="139" spans="1:14" s="20" customFormat="1" ht="18" x14ac:dyDescent="0.35">
      <c r="A139" s="20" t="s">
        <v>99</v>
      </c>
    </row>
    <row r="140" spans="1:14" s="20" customFormat="1" ht="18" x14ac:dyDescent="0.35">
      <c r="A140" s="20" t="s">
        <v>100</v>
      </c>
    </row>
    <row r="141" spans="1:14" s="20" customFormat="1" ht="15.75" thickBot="1" x14ac:dyDescent="0.3"/>
    <row r="142" spans="1:14" s="20" customFormat="1" ht="17.25" thickBot="1" x14ac:dyDescent="0.3">
      <c r="A142" s="18" t="s">
        <v>10</v>
      </c>
      <c r="L142" s="47" t="s">
        <v>101</v>
      </c>
      <c r="M142" s="48" t="s">
        <v>102</v>
      </c>
      <c r="N142" s="48" t="s">
        <v>103</v>
      </c>
    </row>
    <row r="143" spans="1:14" s="20" customFormat="1" ht="17.25" thickBot="1" x14ac:dyDescent="0.3">
      <c r="A143" s="20" t="s">
        <v>18</v>
      </c>
      <c r="L143" s="49" t="s">
        <v>104</v>
      </c>
      <c r="M143" s="50">
        <v>9.75</v>
      </c>
      <c r="N143" s="50">
        <v>8.6199999999999992</v>
      </c>
    </row>
    <row r="144" spans="1:14" s="20" customFormat="1" ht="17.25" thickBot="1" x14ac:dyDescent="0.3">
      <c r="A144" s="20" t="s">
        <v>23</v>
      </c>
      <c r="C144" s="36">
        <f>TINV(0.1*2,9)</f>
        <v>1.383028738396632</v>
      </c>
      <c r="L144" s="49" t="s">
        <v>105</v>
      </c>
      <c r="M144" s="50">
        <v>25.49</v>
      </c>
      <c r="N144" s="50">
        <v>22.54</v>
      </c>
    </row>
    <row r="145" spans="1:14" s="20" customFormat="1" ht="17.25" thickBot="1" x14ac:dyDescent="0.3">
      <c r="A145" s="37" t="s">
        <v>113</v>
      </c>
      <c r="B145" s="37"/>
      <c r="C145" s="37"/>
      <c r="D145" s="37"/>
      <c r="E145" s="37"/>
      <c r="F145" s="37"/>
      <c r="G145" s="37"/>
      <c r="H145" s="37"/>
      <c r="I145" s="37"/>
      <c r="J145" s="37"/>
      <c r="L145" s="49" t="s">
        <v>106</v>
      </c>
      <c r="M145" s="50">
        <v>7.99</v>
      </c>
      <c r="N145" s="50">
        <v>4.41</v>
      </c>
    </row>
    <row r="146" spans="1:14" s="20" customFormat="1" ht="17.25" thickBot="1" x14ac:dyDescent="0.3">
      <c r="L146" s="49" t="s">
        <v>107</v>
      </c>
      <c r="M146" s="50">
        <v>27.89</v>
      </c>
      <c r="N146" s="50">
        <v>24.97</v>
      </c>
    </row>
    <row r="147" spans="1:14" s="20" customFormat="1" ht="17.25" thickBot="1" x14ac:dyDescent="0.3">
      <c r="A147" s="18" t="s">
        <v>24</v>
      </c>
      <c r="L147" s="49" t="s">
        <v>108</v>
      </c>
      <c r="M147" s="50">
        <v>18.239999999999998</v>
      </c>
      <c r="N147" s="50">
        <v>20</v>
      </c>
    </row>
    <row r="148" spans="1:14" s="20" customFormat="1" ht="17.25" thickBot="1" x14ac:dyDescent="0.3">
      <c r="A148" s="20" t="s">
        <v>45</v>
      </c>
      <c r="B148" s="20">
        <f>10-1</f>
        <v>9</v>
      </c>
      <c r="L148" s="49" t="s">
        <v>89</v>
      </c>
      <c r="M148" s="50">
        <v>24.25</v>
      </c>
      <c r="N148" s="50">
        <v>21.84</v>
      </c>
    </row>
    <row r="149" spans="1:14" s="20" customFormat="1" ht="17.25" thickBot="1" x14ac:dyDescent="0.3">
      <c r="A149" s="20" t="s">
        <v>41</v>
      </c>
      <c r="B149" s="52">
        <v>1.5315050210062007</v>
      </c>
      <c r="C149" s="20" t="s">
        <v>42</v>
      </c>
      <c r="L149" s="49" t="s">
        <v>109</v>
      </c>
      <c r="M149" s="50">
        <v>19.93</v>
      </c>
      <c r="N149" s="50">
        <v>19.97</v>
      </c>
    </row>
    <row r="150" spans="1:14" s="20" customFormat="1" ht="17.25" thickBot="1" x14ac:dyDescent="0.3">
      <c r="L150" s="49" t="s">
        <v>110</v>
      </c>
      <c r="M150" s="50">
        <v>9.99</v>
      </c>
      <c r="N150" s="50">
        <v>6</v>
      </c>
    </row>
    <row r="151" spans="1:14" s="20" customFormat="1" ht="17.25" thickBot="1" x14ac:dyDescent="0.3">
      <c r="A151" s="18" t="s">
        <v>43</v>
      </c>
      <c r="L151" s="49" t="s">
        <v>111</v>
      </c>
      <c r="M151" s="50">
        <v>19.3</v>
      </c>
      <c r="N151" s="50">
        <v>23.54</v>
      </c>
    </row>
    <row r="152" spans="1:14" s="20" customFormat="1" ht="17.25" thickBot="1" x14ac:dyDescent="0.3">
      <c r="A152" s="20" t="s">
        <v>44</v>
      </c>
      <c r="B152" s="44">
        <f>TDIST(B149,9,1)</f>
        <v>8.0002735688468454E-2</v>
      </c>
      <c r="C152" s="20" t="s">
        <v>94</v>
      </c>
      <c r="L152" s="49" t="s">
        <v>112</v>
      </c>
      <c r="M152" s="50">
        <v>28.17</v>
      </c>
      <c r="N152" s="50">
        <v>26.5</v>
      </c>
    </row>
    <row r="153" spans="1:14" s="20" customFormat="1" ht="15.75" x14ac:dyDescent="0.25">
      <c r="C153" s="18"/>
    </row>
    <row r="154" spans="1:14" s="20" customFormat="1" ht="15.75" x14ac:dyDescent="0.25">
      <c r="A154" s="18" t="s">
        <v>46</v>
      </c>
    </row>
    <row r="155" spans="1:14" s="20" customFormat="1" x14ac:dyDescent="0.25">
      <c r="A155" s="20" t="s">
        <v>48</v>
      </c>
    </row>
    <row r="156" spans="1:14" s="20" customFormat="1" x14ac:dyDescent="0.25">
      <c r="A156" s="20" t="s">
        <v>121</v>
      </c>
    </row>
    <row r="157" spans="1:14" s="20" customFormat="1" x14ac:dyDescent="0.25"/>
    <row r="158" spans="1:14" s="20" customFormat="1" ht="15.75" x14ac:dyDescent="0.25">
      <c r="A158" s="18" t="s">
        <v>49</v>
      </c>
    </row>
    <row r="159" spans="1:14" s="20" customFormat="1" x14ac:dyDescent="0.25">
      <c r="A159" s="20" t="s">
        <v>122</v>
      </c>
    </row>
    <row r="161" spans="1:3" s="21" customFormat="1" x14ac:dyDescent="0.25"/>
    <row r="162" spans="1:3" s="20" customFormat="1" ht="18.75" x14ac:dyDescent="0.3">
      <c r="A162" s="2" t="s">
        <v>134</v>
      </c>
    </row>
    <row r="163" spans="1:3" s="20" customFormat="1" x14ac:dyDescent="0.25"/>
    <row r="164" spans="1:3" ht="18.75" x14ac:dyDescent="0.3">
      <c r="A164" s="45" t="s">
        <v>123</v>
      </c>
    </row>
    <row r="165" spans="1:3" ht="16.5" thickBot="1" x14ac:dyDescent="0.3">
      <c r="A165" s="18" t="s">
        <v>3</v>
      </c>
    </row>
    <row r="166" spans="1:3" ht="33.75" thickBot="1" x14ac:dyDescent="0.3">
      <c r="A166" s="53" t="s">
        <v>124</v>
      </c>
      <c r="B166" s="54" t="s">
        <v>125</v>
      </c>
      <c r="C166" s="55" t="s">
        <v>126</v>
      </c>
    </row>
    <row r="167" spans="1:3" ht="17.25" thickBot="1" x14ac:dyDescent="0.3">
      <c r="A167" s="46" t="s">
        <v>127</v>
      </c>
      <c r="B167" s="56">
        <v>229</v>
      </c>
      <c r="C167" s="56">
        <v>225</v>
      </c>
    </row>
    <row r="168" spans="1:3" ht="17.25" thickBot="1" x14ac:dyDescent="0.3">
      <c r="A168" s="46" t="s">
        <v>128</v>
      </c>
      <c r="B168" s="56">
        <v>203</v>
      </c>
      <c r="C168" s="56">
        <v>203</v>
      </c>
    </row>
    <row r="169" spans="1:3" ht="17.25" thickBot="1" x14ac:dyDescent="0.3">
      <c r="A169" s="46" t="s">
        <v>129</v>
      </c>
      <c r="B169" s="56">
        <v>163</v>
      </c>
      <c r="C169" s="56">
        <v>151</v>
      </c>
    </row>
    <row r="170" spans="1:3" ht="17.25" thickBot="1" x14ac:dyDescent="0.3">
      <c r="A170" s="46" t="s">
        <v>130</v>
      </c>
      <c r="B170" s="56">
        <v>133</v>
      </c>
      <c r="C170" s="56">
        <v>113</v>
      </c>
    </row>
    <row r="171" spans="1:3" ht="17.25" thickBot="1" x14ac:dyDescent="0.3">
      <c r="A171" s="46" t="s">
        <v>131</v>
      </c>
      <c r="B171" s="56">
        <v>91</v>
      </c>
      <c r="C171" s="56">
        <v>128</v>
      </c>
    </row>
    <row r="172" spans="1:3" ht="17.25" thickBot="1" x14ac:dyDescent="0.3">
      <c r="A172" s="46" t="s">
        <v>132</v>
      </c>
      <c r="B172" s="56">
        <v>77</v>
      </c>
      <c r="C172" s="56">
        <v>67</v>
      </c>
    </row>
    <row r="173" spans="1:3" ht="17.25" thickBot="1" x14ac:dyDescent="0.3">
      <c r="A173" s="46" t="s">
        <v>133</v>
      </c>
      <c r="B173" s="56">
        <v>58</v>
      </c>
      <c r="C173" s="56">
        <v>86</v>
      </c>
    </row>
    <row r="179" spans="1:5" ht="15.75" x14ac:dyDescent="0.25">
      <c r="A179" s="18" t="s">
        <v>5</v>
      </c>
    </row>
    <row r="180" spans="1:5" x14ac:dyDescent="0.25">
      <c r="A180" t="s">
        <v>135</v>
      </c>
    </row>
    <row r="181" spans="1:5" x14ac:dyDescent="0.25">
      <c r="A181" t="s">
        <v>136</v>
      </c>
    </row>
    <row r="183" spans="1:5" ht="15.75" x14ac:dyDescent="0.25">
      <c r="A183" s="18" t="s">
        <v>10</v>
      </c>
    </row>
    <row r="184" spans="1:5" x14ac:dyDescent="0.25">
      <c r="A184" t="s">
        <v>137</v>
      </c>
      <c r="D184" s="17">
        <f>CORREL(B167:B173,C167:C173)</f>
        <v>0.94554522093952509</v>
      </c>
      <c r="E184" t="s">
        <v>139</v>
      </c>
    </row>
    <row r="185" spans="1:5" x14ac:dyDescent="0.25">
      <c r="A185" t="s">
        <v>138</v>
      </c>
    </row>
    <row r="187" spans="1:5" ht="15.75" x14ac:dyDescent="0.25">
      <c r="A187" s="18" t="s">
        <v>24</v>
      </c>
    </row>
    <row r="188" spans="1:5" x14ac:dyDescent="0.25">
      <c r="A188" s="8" t="s">
        <v>147</v>
      </c>
      <c r="B188" s="8"/>
    </row>
    <row r="189" spans="1:5" x14ac:dyDescent="0.25">
      <c r="A189" s="23" t="s">
        <v>148</v>
      </c>
      <c r="B189" s="23" t="s">
        <v>149</v>
      </c>
    </row>
    <row r="190" spans="1:5" x14ac:dyDescent="0.25">
      <c r="A190" s="63" t="s">
        <v>154</v>
      </c>
      <c r="B190" s="61">
        <v>23.588573864847589</v>
      </c>
    </row>
    <row r="191" spans="1:5" x14ac:dyDescent="0.25">
      <c r="A191" s="68" t="s">
        <v>125</v>
      </c>
      <c r="B191" s="69">
        <v>0.84683436367512255</v>
      </c>
    </row>
    <row r="193" spans="1:5" x14ac:dyDescent="0.25">
      <c r="A193" t="s">
        <v>172</v>
      </c>
    </row>
    <row r="195" spans="1:5" ht="15.75" x14ac:dyDescent="0.25">
      <c r="A195" s="18" t="s">
        <v>43</v>
      </c>
    </row>
    <row r="196" spans="1:5" x14ac:dyDescent="0.25">
      <c r="A196" t="s">
        <v>173</v>
      </c>
    </row>
    <row r="198" spans="1:5" ht="15.75" x14ac:dyDescent="0.25">
      <c r="A198" s="18" t="s">
        <v>46</v>
      </c>
    </row>
    <row r="199" spans="1:5" x14ac:dyDescent="0.25">
      <c r="A199" t="s">
        <v>174</v>
      </c>
      <c r="E199" s="94">
        <f>23.5886+0.8468*125</f>
        <v>129.43860000000001</v>
      </c>
    </row>
    <row r="201" spans="1:5" ht="15.75" x14ac:dyDescent="0.25">
      <c r="A201" s="18" t="s">
        <v>49</v>
      </c>
    </row>
    <row r="202" spans="1:5" ht="17.25" x14ac:dyDescent="0.25">
      <c r="A202" t="s">
        <v>175</v>
      </c>
      <c r="D202" s="95">
        <f>D184^2</f>
        <v>0.89405576484157534</v>
      </c>
    </row>
    <row r="203" spans="1:5" x14ac:dyDescent="0.25">
      <c r="A203" t="s">
        <v>176</v>
      </c>
    </row>
    <row r="205" spans="1:5" s="21" customFormat="1" x14ac:dyDescent="0.25"/>
    <row r="206" spans="1:5" s="20" customFormat="1" ht="18.75" x14ac:dyDescent="0.3">
      <c r="A206" s="45" t="s">
        <v>177</v>
      </c>
    </row>
    <row r="207" spans="1:5" s="20" customFormat="1" ht="15.75" x14ac:dyDescent="0.25">
      <c r="A207" s="18" t="s">
        <v>3</v>
      </c>
    </row>
    <row r="208" spans="1:5" s="20" customFormat="1" ht="18.75" x14ac:dyDescent="0.3">
      <c r="A208" s="96" t="s">
        <v>178</v>
      </c>
    </row>
    <row r="209" spans="1:3" s="20" customFormat="1" ht="18.75" x14ac:dyDescent="0.3">
      <c r="A209" s="45"/>
    </row>
    <row r="210" spans="1:3" s="20" customFormat="1" ht="15.75" x14ac:dyDescent="0.25">
      <c r="A210" s="18" t="s">
        <v>5</v>
      </c>
      <c r="C210" s="97"/>
    </row>
    <row r="211" spans="1:3" s="20" customFormat="1" ht="16.5" x14ac:dyDescent="0.3">
      <c r="A211" s="98" t="s">
        <v>179</v>
      </c>
      <c r="B211" s="98" t="s">
        <v>180</v>
      </c>
      <c r="C211" s="99"/>
    </row>
    <row r="212" spans="1:3" s="20" customFormat="1" ht="16.5" x14ac:dyDescent="0.3">
      <c r="A212" s="98">
        <v>421</v>
      </c>
      <c r="B212" s="98">
        <v>298</v>
      </c>
      <c r="C212" s="100"/>
    </row>
    <row r="213" spans="1:3" s="20" customFormat="1" ht="16.5" x14ac:dyDescent="0.3">
      <c r="A213" s="98">
        <v>489</v>
      </c>
      <c r="B213" s="98">
        <v>97</v>
      </c>
      <c r="C213" s="100"/>
    </row>
    <row r="214" spans="1:3" s="20" customFormat="1" ht="16.5" x14ac:dyDescent="0.3">
      <c r="A214" s="98">
        <v>468</v>
      </c>
      <c r="B214" s="98">
        <v>247</v>
      </c>
      <c r="C214" s="100"/>
    </row>
    <row r="215" spans="1:3" s="20" customFormat="1" ht="16.5" x14ac:dyDescent="0.3">
      <c r="A215" s="98">
        <v>436</v>
      </c>
      <c r="B215" s="98">
        <v>162</v>
      </c>
      <c r="C215" s="100"/>
    </row>
    <row r="216" spans="1:3" s="20" customFormat="1" ht="16.5" x14ac:dyDescent="0.3">
      <c r="A216" s="98">
        <v>531</v>
      </c>
      <c r="B216" s="98">
        <v>157</v>
      </c>
      <c r="C216" s="100"/>
    </row>
    <row r="217" spans="1:3" s="20" customFormat="1" ht="16.5" x14ac:dyDescent="0.3">
      <c r="A217" s="98">
        <v>512</v>
      </c>
      <c r="B217" s="98">
        <v>54</v>
      </c>
      <c r="C217" s="100"/>
    </row>
    <row r="218" spans="1:3" s="20" customFormat="1" ht="16.5" x14ac:dyDescent="0.25">
      <c r="A218" s="101"/>
      <c r="B218" s="100"/>
      <c r="C218" s="100"/>
    </row>
    <row r="219" spans="1:3" s="20" customFormat="1" x14ac:dyDescent="0.25">
      <c r="A219" s="97"/>
      <c r="B219" s="97"/>
      <c r="C219" s="97"/>
    </row>
    <row r="220" spans="1:3" s="20" customFormat="1" x14ac:dyDescent="0.25">
      <c r="A220" s="97"/>
      <c r="B220" s="97"/>
      <c r="C220" s="97"/>
    </row>
    <row r="221" spans="1:3" s="20" customFormat="1" x14ac:dyDescent="0.25">
      <c r="C221" s="97"/>
    </row>
    <row r="222" spans="1:3" s="20" customFormat="1" x14ac:dyDescent="0.25"/>
    <row r="223" spans="1:3" s="20" customFormat="1" x14ac:dyDescent="0.25"/>
    <row r="224" spans="1:3" s="20" customFormat="1" ht="15.75" x14ac:dyDescent="0.25">
      <c r="A224" s="18" t="s">
        <v>10</v>
      </c>
    </row>
    <row r="225" spans="1:4" s="20" customFormat="1" x14ac:dyDescent="0.25">
      <c r="A225" s="20" t="s">
        <v>181</v>
      </c>
    </row>
    <row r="226" spans="1:4" s="20" customFormat="1" x14ac:dyDescent="0.25">
      <c r="A226" s="20" t="s">
        <v>182</v>
      </c>
    </row>
    <row r="227" spans="1:4" s="20" customFormat="1" x14ac:dyDescent="0.25"/>
    <row r="228" spans="1:4" s="20" customFormat="1" ht="15.75" x14ac:dyDescent="0.25">
      <c r="A228" s="18" t="s">
        <v>24</v>
      </c>
    </row>
    <row r="229" spans="1:4" s="20" customFormat="1" x14ac:dyDescent="0.25">
      <c r="A229" s="20" t="s">
        <v>137</v>
      </c>
      <c r="D229" s="44">
        <f>CORREL(A212:A217,B212:B217)</f>
        <v>-0.67646652648864325</v>
      </c>
    </row>
    <row r="230" spans="1:4" s="20" customFormat="1" x14ac:dyDescent="0.25">
      <c r="A230" s="20" t="s">
        <v>183</v>
      </c>
    </row>
    <row r="231" spans="1:4" s="20" customFormat="1" x14ac:dyDescent="0.25"/>
    <row r="232" spans="1:4" s="20" customFormat="1" ht="15.75" x14ac:dyDescent="0.25">
      <c r="A232" s="18" t="s">
        <v>43</v>
      </c>
    </row>
    <row r="233" spans="1:4" s="20" customFormat="1" x14ac:dyDescent="0.25">
      <c r="A233" s="104" t="s">
        <v>147</v>
      </c>
      <c r="B233" s="104"/>
    </row>
    <row r="234" spans="1:4" s="20" customFormat="1" x14ac:dyDescent="0.25">
      <c r="A234" s="105" t="s">
        <v>148</v>
      </c>
      <c r="B234" s="105" t="s">
        <v>149</v>
      </c>
    </row>
    <row r="235" spans="1:4" s="20" customFormat="1" x14ac:dyDescent="0.25">
      <c r="A235" s="63" t="s">
        <v>154</v>
      </c>
      <c r="B235" s="106">
        <v>852.6495197283607</v>
      </c>
    </row>
    <row r="236" spans="1:4" s="20" customFormat="1" x14ac:dyDescent="0.25">
      <c r="A236" s="102" t="s">
        <v>179</v>
      </c>
      <c r="B236" s="107">
        <v>-1.4353857607175933</v>
      </c>
    </row>
    <row r="237" spans="1:4" s="20" customFormat="1" x14ac:dyDescent="0.25"/>
    <row r="238" spans="1:4" s="20" customFormat="1" x14ac:dyDescent="0.25">
      <c r="A238" s="20" t="s">
        <v>187</v>
      </c>
    </row>
    <row r="239" spans="1:4" s="20" customFormat="1" x14ac:dyDescent="0.25"/>
    <row r="240" spans="1:4" s="20" customFormat="1" ht="15.75" x14ac:dyDescent="0.25">
      <c r="A240" s="18" t="s">
        <v>46</v>
      </c>
    </row>
    <row r="241" spans="1:5" s="20" customFormat="1" x14ac:dyDescent="0.25">
      <c r="A241" s="20" t="s">
        <v>189</v>
      </c>
    </row>
    <row r="242" spans="1:5" s="20" customFormat="1" x14ac:dyDescent="0.25"/>
    <row r="243" spans="1:5" s="20" customFormat="1" ht="15.75" x14ac:dyDescent="0.25">
      <c r="A243" s="18" t="s">
        <v>49</v>
      </c>
    </row>
    <row r="244" spans="1:5" s="20" customFormat="1" x14ac:dyDescent="0.25">
      <c r="A244" s="20" t="s">
        <v>188</v>
      </c>
      <c r="E244" s="108">
        <f>852.6495-1.4354*500</f>
        <v>134.94949999999994</v>
      </c>
    </row>
    <row r="245" spans="1:5" s="20" customFormat="1" x14ac:dyDescent="0.25"/>
    <row r="246" spans="1:5" s="20" customFormat="1" ht="15.75" x14ac:dyDescent="0.25">
      <c r="A246" s="18" t="s">
        <v>190</v>
      </c>
    </row>
    <row r="247" spans="1:5" s="20" customFormat="1" ht="17.25" x14ac:dyDescent="0.25">
      <c r="A247" s="20" t="s">
        <v>175</v>
      </c>
      <c r="D247" s="109">
        <f>D229^2</f>
        <v>0.45760696145961027</v>
      </c>
    </row>
    <row r="248" spans="1:5" s="20" customFormat="1" x14ac:dyDescent="0.25">
      <c r="A248" s="20" t="s">
        <v>191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showGridLines="0" topLeftCell="A97" workbookViewId="0">
      <selection activeCell="A115" sqref="A115:B118"/>
    </sheetView>
  </sheetViews>
  <sheetFormatPr defaultRowHeight="12.75" x14ac:dyDescent="0.2"/>
  <cols>
    <col min="1" max="1" width="9.140625" style="8"/>
    <col min="2" max="2" width="14.85546875" style="8" customWidth="1"/>
    <col min="3" max="3" width="18.5703125" style="8" bestFit="1" customWidth="1"/>
    <col min="4" max="4" width="12.85546875" style="8" customWidth="1"/>
    <col min="5" max="16384" width="9.140625" style="8"/>
  </cols>
  <sheetData>
    <row r="1" spans="1:4" ht="15.75" x14ac:dyDescent="0.25">
      <c r="A1" s="22" t="s">
        <v>59</v>
      </c>
    </row>
    <row r="2" spans="1:4" x14ac:dyDescent="0.2">
      <c r="A2" s="8" t="s">
        <v>40</v>
      </c>
    </row>
    <row r="3" spans="1:4" ht="15" x14ac:dyDescent="0.2">
      <c r="A3" s="9" t="s">
        <v>30</v>
      </c>
    </row>
    <row r="5" spans="1:4" x14ac:dyDescent="0.2">
      <c r="B5" s="10" t="s">
        <v>28</v>
      </c>
      <c r="C5" s="10" t="s">
        <v>29</v>
      </c>
    </row>
    <row r="6" spans="1:4" x14ac:dyDescent="0.2">
      <c r="B6" s="11">
        <v>6455</v>
      </c>
      <c r="C6" s="11">
        <v>4563</v>
      </c>
      <c r="D6" s="8" t="s">
        <v>25</v>
      </c>
    </row>
    <row r="7" spans="1:4" x14ac:dyDescent="0.2">
      <c r="B7" s="11">
        <v>1578</v>
      </c>
      <c r="C7" s="11">
        <v>2177</v>
      </c>
      <c r="D7" s="8" t="s">
        <v>31</v>
      </c>
    </row>
    <row r="8" spans="1:4" x14ac:dyDescent="0.2">
      <c r="B8" s="11">
        <v>5</v>
      </c>
      <c r="C8" s="11">
        <v>10</v>
      </c>
      <c r="D8" s="8" t="s">
        <v>27</v>
      </c>
    </row>
    <row r="10" spans="1:4" x14ac:dyDescent="0.2">
      <c r="C10" s="13">
        <v>13</v>
      </c>
      <c r="D10" s="8" t="s">
        <v>32</v>
      </c>
    </row>
    <row r="11" spans="1:4" x14ac:dyDescent="0.2">
      <c r="C11" s="12">
        <v>1892</v>
      </c>
      <c r="D11" s="8" t="s">
        <v>35</v>
      </c>
    </row>
    <row r="12" spans="1:4" x14ac:dyDescent="0.2">
      <c r="C12" s="12">
        <v>4047253.6153846155</v>
      </c>
      <c r="D12" s="8" t="s">
        <v>33</v>
      </c>
    </row>
    <row r="13" spans="1:4" x14ac:dyDescent="0.2">
      <c r="C13" s="12">
        <v>2011.7787192891308</v>
      </c>
      <c r="D13" s="8" t="s">
        <v>34</v>
      </c>
    </row>
    <row r="14" spans="1:4" x14ac:dyDescent="0.2">
      <c r="C14" s="12">
        <v>1101.8965852635104</v>
      </c>
      <c r="D14" s="8" t="s">
        <v>36</v>
      </c>
    </row>
    <row r="15" spans="1:4" x14ac:dyDescent="0.2">
      <c r="C15" s="8">
        <v>0</v>
      </c>
      <c r="D15" s="8" t="s">
        <v>37</v>
      </c>
    </row>
    <row r="17" spans="1:5" x14ac:dyDescent="0.2">
      <c r="C17" s="14">
        <v>1.7170395346561</v>
      </c>
      <c r="D17" s="8" t="s">
        <v>38</v>
      </c>
    </row>
    <row r="18" spans="1:5" x14ac:dyDescent="0.2">
      <c r="C18" s="15">
        <v>5.4842724417146084E-2</v>
      </c>
      <c r="D18" s="8" t="s">
        <v>39</v>
      </c>
    </row>
    <row r="20" spans="1:5" x14ac:dyDescent="0.2">
      <c r="A20" s="8" t="s">
        <v>73</v>
      </c>
    </row>
    <row r="21" spans="1:5" ht="15" x14ac:dyDescent="0.2">
      <c r="A21" s="9" t="s">
        <v>70</v>
      </c>
    </row>
    <row r="23" spans="1:5" ht="15.75" x14ac:dyDescent="0.3">
      <c r="B23" s="23" t="s">
        <v>60</v>
      </c>
      <c r="C23" s="23" t="s">
        <v>61</v>
      </c>
      <c r="D23" s="23" t="s">
        <v>71</v>
      </c>
    </row>
    <row r="24" spans="1:5" ht="15" x14ac:dyDescent="0.25">
      <c r="B24" s="25">
        <v>0.48529411764705899</v>
      </c>
      <c r="C24" s="25">
        <v>0.4</v>
      </c>
      <c r="D24" s="26">
        <v>0.45918367346938788</v>
      </c>
      <c r="E24" s="8" t="s">
        <v>62</v>
      </c>
    </row>
    <row r="25" spans="1:5" ht="15" x14ac:dyDescent="0.25">
      <c r="B25" s="29">
        <v>0.48529411764705899</v>
      </c>
      <c r="C25" s="30">
        <v>0.4</v>
      </c>
      <c r="D25" s="24">
        <v>0.45918367346938788</v>
      </c>
      <c r="E25" s="8" t="s">
        <v>63</v>
      </c>
    </row>
    <row r="26" spans="1:5" ht="15" x14ac:dyDescent="0.25">
      <c r="B26" s="27">
        <v>33.000000000000014</v>
      </c>
      <c r="C26" s="27">
        <v>12</v>
      </c>
      <c r="D26" s="28">
        <v>45.000000000000014</v>
      </c>
      <c r="E26" s="8" t="s">
        <v>64</v>
      </c>
    </row>
    <row r="27" spans="1:5" ht="15" x14ac:dyDescent="0.25">
      <c r="B27" s="8">
        <v>68</v>
      </c>
      <c r="C27" s="8">
        <v>30</v>
      </c>
      <c r="D27">
        <v>98</v>
      </c>
      <c r="E27" s="8" t="s">
        <v>65</v>
      </c>
    </row>
    <row r="29" spans="1:5" x14ac:dyDescent="0.2">
      <c r="C29" s="25">
        <v>8.5294117647058965E-2</v>
      </c>
      <c r="D29" s="8" t="s">
        <v>66</v>
      </c>
    </row>
    <row r="30" spans="1:5" x14ac:dyDescent="0.2">
      <c r="C30" s="25">
        <v>0</v>
      </c>
      <c r="D30" s="8" t="s">
        <v>67</v>
      </c>
    </row>
    <row r="31" spans="1:5" x14ac:dyDescent="0.2">
      <c r="C31" s="25">
        <v>0.10922349522315931</v>
      </c>
      <c r="D31" s="8" t="s">
        <v>68</v>
      </c>
    </row>
    <row r="32" spans="1:5" x14ac:dyDescent="0.2">
      <c r="C32" s="31">
        <v>0.78091364383451389</v>
      </c>
      <c r="D32" s="8" t="s">
        <v>69</v>
      </c>
    </row>
    <row r="33" spans="1:4" x14ac:dyDescent="0.2">
      <c r="C33" s="15">
        <v>0.43485328687120961</v>
      </c>
      <c r="D33" s="8" t="s">
        <v>72</v>
      </c>
    </row>
    <row r="36" spans="1:4" x14ac:dyDescent="0.2">
      <c r="A36" s="8" t="s">
        <v>93</v>
      </c>
    </row>
    <row r="37" spans="1:4" ht="15" x14ac:dyDescent="0.2">
      <c r="A37" s="9" t="s">
        <v>30</v>
      </c>
    </row>
    <row r="39" spans="1:4" x14ac:dyDescent="0.2">
      <c r="B39" s="10" t="s">
        <v>81</v>
      </c>
      <c r="C39" s="10" t="s">
        <v>82</v>
      </c>
    </row>
    <row r="40" spans="1:4" x14ac:dyDescent="0.2">
      <c r="B40" s="39">
        <v>65.5</v>
      </c>
      <c r="C40" s="39">
        <v>50.956521739130437</v>
      </c>
      <c r="D40" s="8" t="s">
        <v>25</v>
      </c>
    </row>
    <row r="41" spans="1:4" x14ac:dyDescent="0.2">
      <c r="B41" s="39">
        <v>24.957354932311862</v>
      </c>
      <c r="C41" s="39">
        <v>21.531115456620544</v>
      </c>
      <c r="D41" s="8" t="s">
        <v>31</v>
      </c>
    </row>
    <row r="42" spans="1:4" x14ac:dyDescent="0.2">
      <c r="B42" s="11">
        <v>24</v>
      </c>
      <c r="C42" s="11">
        <v>23</v>
      </c>
      <c r="D42" s="8" t="s">
        <v>27</v>
      </c>
    </row>
    <row r="44" spans="1:4" x14ac:dyDescent="0.2">
      <c r="C44" s="13">
        <v>45</v>
      </c>
      <c r="D44" s="8" t="s">
        <v>32</v>
      </c>
    </row>
    <row r="45" spans="1:4" x14ac:dyDescent="0.2">
      <c r="C45" s="12">
        <v>14.543478260869563</v>
      </c>
      <c r="D45" s="8" t="s">
        <v>87</v>
      </c>
    </row>
    <row r="46" spans="1:4" x14ac:dyDescent="0.2">
      <c r="C46" s="12">
        <v>544.99903381642514</v>
      </c>
      <c r="D46" s="8" t="s">
        <v>33</v>
      </c>
    </row>
    <row r="47" spans="1:4" x14ac:dyDescent="0.2">
      <c r="C47" s="12">
        <v>23.34521436646974</v>
      </c>
      <c r="D47" s="8" t="s">
        <v>34</v>
      </c>
    </row>
    <row r="48" spans="1:4" x14ac:dyDescent="0.2">
      <c r="C48" s="12">
        <v>6.8120410481452556</v>
      </c>
      <c r="D48" s="8" t="s">
        <v>36</v>
      </c>
    </row>
    <row r="49" spans="1:4" x14ac:dyDescent="0.2">
      <c r="C49" s="8">
        <v>0</v>
      </c>
      <c r="D49" s="8" t="s">
        <v>37</v>
      </c>
    </row>
    <row r="51" spans="1:4" x14ac:dyDescent="0.2">
      <c r="C51" s="14">
        <v>2.1349663277248423</v>
      </c>
      <c r="D51" s="8" t="s">
        <v>38</v>
      </c>
    </row>
    <row r="52" spans="1:4" x14ac:dyDescent="0.2">
      <c r="C52" s="40">
        <v>1.9121905122054198E-2</v>
      </c>
      <c r="D52" s="8" t="s">
        <v>39</v>
      </c>
    </row>
    <row r="55" spans="1:4" x14ac:dyDescent="0.2">
      <c r="B55" s="8" t="s">
        <v>88</v>
      </c>
    </row>
    <row r="56" spans="1:4" x14ac:dyDescent="0.2">
      <c r="C56" s="38">
        <v>622.86956521739125</v>
      </c>
      <c r="D56" s="8" t="s">
        <v>91</v>
      </c>
    </row>
    <row r="57" spans="1:4" x14ac:dyDescent="0.2">
      <c r="C57" s="38">
        <v>463.58893280632407</v>
      </c>
      <c r="D57" s="8" t="s">
        <v>92</v>
      </c>
    </row>
    <row r="58" spans="1:4" x14ac:dyDescent="0.2">
      <c r="C58" s="14">
        <v>1.3435816110770071</v>
      </c>
      <c r="D58" s="8" t="s">
        <v>89</v>
      </c>
    </row>
    <row r="59" spans="1:4" x14ac:dyDescent="0.2">
      <c r="C59" s="15">
        <v>0.49181898568162846</v>
      </c>
      <c r="D59" s="8" t="s">
        <v>90</v>
      </c>
    </row>
    <row r="61" spans="1:4" x14ac:dyDescent="0.2">
      <c r="A61" s="8" t="s">
        <v>120</v>
      </c>
    </row>
    <row r="62" spans="1:4" ht="15" x14ac:dyDescent="0.2">
      <c r="A62" s="9" t="s">
        <v>114</v>
      </c>
    </row>
    <row r="64" spans="1:4" x14ac:dyDescent="0.2">
      <c r="B64" s="51">
        <v>0</v>
      </c>
      <c r="C64" s="8" t="s">
        <v>115</v>
      </c>
    </row>
    <row r="65" spans="1:5" x14ac:dyDescent="0.2">
      <c r="B65" s="51">
        <v>19.100000000000001</v>
      </c>
      <c r="C65" s="8" t="s">
        <v>116</v>
      </c>
    </row>
    <row r="66" spans="1:5" x14ac:dyDescent="0.2">
      <c r="B66" s="51">
        <v>17.838999999999999</v>
      </c>
      <c r="C66" s="8" t="s">
        <v>117</v>
      </c>
    </row>
    <row r="67" spans="1:5" x14ac:dyDescent="0.2">
      <c r="B67" s="51">
        <v>1.2610000000000028</v>
      </c>
      <c r="C67" s="8" t="s">
        <v>118</v>
      </c>
    </row>
    <row r="68" spans="1:5" x14ac:dyDescent="0.2">
      <c r="B68" s="51">
        <v>2.6037342841047013</v>
      </c>
      <c r="C68" s="8" t="s">
        <v>31</v>
      </c>
    </row>
    <row r="69" spans="1:5" x14ac:dyDescent="0.2">
      <c r="B69" s="51">
        <v>0.82337307596388043</v>
      </c>
      <c r="C69" s="8" t="s">
        <v>119</v>
      </c>
    </row>
    <row r="70" spans="1:5" x14ac:dyDescent="0.2">
      <c r="B70" s="13">
        <v>10</v>
      </c>
      <c r="C70" s="8" t="s">
        <v>27</v>
      </c>
    </row>
    <row r="71" spans="1:5" x14ac:dyDescent="0.2">
      <c r="B71" s="13">
        <v>9</v>
      </c>
      <c r="C71" s="8" t="s">
        <v>32</v>
      </c>
    </row>
    <row r="73" spans="1:5" x14ac:dyDescent="0.2">
      <c r="B73" s="14">
        <v>1.5315050210062007</v>
      </c>
      <c r="C73" s="8" t="s">
        <v>38</v>
      </c>
    </row>
    <row r="74" spans="1:5" x14ac:dyDescent="0.2">
      <c r="B74" s="15">
        <v>8.0002735688468454E-2</v>
      </c>
      <c r="C74" s="8" t="s">
        <v>39</v>
      </c>
    </row>
    <row r="76" spans="1:5" x14ac:dyDescent="0.2">
      <c r="A76" s="8" t="s">
        <v>171</v>
      </c>
    </row>
    <row r="77" spans="1:5" ht="15" x14ac:dyDescent="0.2">
      <c r="A77" s="9" t="s">
        <v>140</v>
      </c>
    </row>
    <row r="79" spans="1:5" x14ac:dyDescent="0.2">
      <c r="B79" s="57" t="s">
        <v>141</v>
      </c>
      <c r="C79" s="58">
        <v>0.89405576484157534</v>
      </c>
      <c r="D79" s="10" t="s">
        <v>144</v>
      </c>
      <c r="E79" s="59">
        <v>7</v>
      </c>
    </row>
    <row r="80" spans="1:5" x14ac:dyDescent="0.2">
      <c r="B80" s="57" t="s">
        <v>142</v>
      </c>
      <c r="C80" s="58">
        <v>0.94554522093952509</v>
      </c>
      <c r="D80" s="10" t="s">
        <v>145</v>
      </c>
      <c r="E80" s="59">
        <v>1</v>
      </c>
    </row>
    <row r="81" spans="1:7" x14ac:dyDescent="0.2">
      <c r="B81" s="57" t="s">
        <v>143</v>
      </c>
      <c r="C81" s="58">
        <v>20.803927260716815</v>
      </c>
      <c r="D81" s="10" t="s">
        <v>146</v>
      </c>
      <c r="E81" s="60" t="s">
        <v>126</v>
      </c>
    </row>
    <row r="83" spans="1:7" x14ac:dyDescent="0.2">
      <c r="A83" s="8" t="s">
        <v>156</v>
      </c>
    </row>
    <row r="84" spans="1:7" x14ac:dyDescent="0.2">
      <c r="A84" s="23" t="s">
        <v>157</v>
      </c>
      <c r="B84" s="23" t="s">
        <v>158</v>
      </c>
      <c r="C84" s="79" t="s">
        <v>159</v>
      </c>
      <c r="D84" s="23" t="s">
        <v>160</v>
      </c>
      <c r="E84" s="23" t="s">
        <v>89</v>
      </c>
      <c r="F84" s="23" t="s">
        <v>90</v>
      </c>
    </row>
    <row r="85" spans="1:7" x14ac:dyDescent="0.2">
      <c r="A85" s="10" t="s">
        <v>161</v>
      </c>
      <c r="B85" s="77">
        <v>18261.983052654017</v>
      </c>
      <c r="C85" s="80">
        <v>1</v>
      </c>
      <c r="D85" s="62">
        <v>18261.983052654017</v>
      </c>
      <c r="E85" s="14">
        <v>42.194639637760432</v>
      </c>
      <c r="F85" s="64">
        <v>1.2904922072424958E-3</v>
      </c>
    </row>
    <row r="86" spans="1:7" x14ac:dyDescent="0.2">
      <c r="A86" s="10" t="s">
        <v>162</v>
      </c>
      <c r="B86" s="77">
        <v>2164.0169473459814</v>
      </c>
      <c r="C86" s="80">
        <v>5</v>
      </c>
      <c r="D86" s="62">
        <v>432.8033894691963</v>
      </c>
    </row>
    <row r="87" spans="1:7" x14ac:dyDescent="0.2">
      <c r="A87" s="76" t="s">
        <v>163</v>
      </c>
      <c r="B87" s="78">
        <v>20426</v>
      </c>
      <c r="C87" s="81">
        <v>6</v>
      </c>
      <c r="D87" s="75"/>
      <c r="E87" s="75"/>
      <c r="F87" s="75"/>
    </row>
    <row r="90" spans="1:7" x14ac:dyDescent="0.2">
      <c r="A90" s="8" t="s">
        <v>147</v>
      </c>
      <c r="D90" s="65"/>
      <c r="F90" s="73" t="s">
        <v>155</v>
      </c>
      <c r="G90" s="74"/>
    </row>
    <row r="91" spans="1:7" x14ac:dyDescent="0.2">
      <c r="A91" s="23" t="s">
        <v>148</v>
      </c>
      <c r="B91" s="23" t="s">
        <v>149</v>
      </c>
      <c r="C91" s="23" t="s">
        <v>150</v>
      </c>
      <c r="D91" s="67" t="s">
        <v>151</v>
      </c>
      <c r="E91" s="23" t="s">
        <v>90</v>
      </c>
      <c r="F91" s="23" t="s">
        <v>152</v>
      </c>
      <c r="G91" s="23" t="s">
        <v>153</v>
      </c>
    </row>
    <row r="92" spans="1:7" x14ac:dyDescent="0.2">
      <c r="A92" s="63" t="s">
        <v>154</v>
      </c>
      <c r="B92" s="61">
        <v>23.588573864847589</v>
      </c>
      <c r="C92" s="93">
        <v>19.429466288867122</v>
      </c>
      <c r="D92" s="93">
        <v>1.2140618539976877</v>
      </c>
      <c r="E92" s="93">
        <v>0.2789337912874828</v>
      </c>
      <c r="F92" s="93">
        <v>-26.356459253422358</v>
      </c>
      <c r="G92" s="93">
        <v>73.533606983117537</v>
      </c>
    </row>
    <row r="93" spans="1:7" x14ac:dyDescent="0.2">
      <c r="A93" s="68" t="s">
        <v>125</v>
      </c>
      <c r="B93" s="69">
        <v>0.84683436367512255</v>
      </c>
      <c r="C93" s="70">
        <v>0.13036764844676285</v>
      </c>
      <c r="D93" s="71">
        <v>6.4957401147028992</v>
      </c>
      <c r="E93" s="72">
        <v>1.2904922072424958E-3</v>
      </c>
      <c r="F93" s="69">
        <v>0.51171365462325302</v>
      </c>
      <c r="G93" s="69">
        <v>1.1819550727269921</v>
      </c>
    </row>
    <row r="95" spans="1:7" x14ac:dyDescent="0.2">
      <c r="A95" s="92" t="s">
        <v>170</v>
      </c>
    </row>
    <row r="96" spans="1:7" x14ac:dyDescent="0.2">
      <c r="A96" s="83"/>
      <c r="B96" s="85"/>
      <c r="C96" s="87" t="s">
        <v>168</v>
      </c>
      <c r="D96" s="88"/>
      <c r="E96" s="87" t="s">
        <v>169</v>
      </c>
      <c r="F96" s="88"/>
      <c r="G96" s="66"/>
    </row>
    <row r="97" spans="1:7" x14ac:dyDescent="0.2">
      <c r="A97" s="84" t="s">
        <v>125</v>
      </c>
      <c r="B97" s="86" t="s">
        <v>167</v>
      </c>
      <c r="C97" s="86" t="s">
        <v>164</v>
      </c>
      <c r="D97" s="86" t="s">
        <v>165</v>
      </c>
      <c r="E97" s="86" t="s">
        <v>164</v>
      </c>
      <c r="F97" s="86" t="s">
        <v>165</v>
      </c>
      <c r="G97" s="82" t="s">
        <v>166</v>
      </c>
    </row>
    <row r="98" spans="1:7" x14ac:dyDescent="0.2">
      <c r="A98" s="89">
        <v>125</v>
      </c>
      <c r="B98" s="90">
        <v>129.4428693242379</v>
      </c>
      <c r="C98" s="90">
        <v>108.87921785193309</v>
      </c>
      <c r="D98" s="90">
        <v>150.0065207965427</v>
      </c>
      <c r="E98" s="90">
        <v>72.147307781164187</v>
      </c>
      <c r="F98" s="90">
        <v>186.73843086731162</v>
      </c>
      <c r="G98" s="91">
        <v>0.14785872162820179</v>
      </c>
    </row>
    <row r="101" spans="1:7" x14ac:dyDescent="0.2">
      <c r="A101" s="8" t="s">
        <v>186</v>
      </c>
    </row>
    <row r="102" spans="1:7" ht="15" x14ac:dyDescent="0.2">
      <c r="A102" s="9" t="s">
        <v>140</v>
      </c>
    </row>
    <row r="104" spans="1:7" x14ac:dyDescent="0.2">
      <c r="B104" s="57" t="s">
        <v>141</v>
      </c>
      <c r="C104" s="58">
        <v>0.45760696145961016</v>
      </c>
      <c r="D104" s="10" t="s">
        <v>144</v>
      </c>
      <c r="E104" s="59">
        <v>6</v>
      </c>
    </row>
    <row r="105" spans="1:7" x14ac:dyDescent="0.2">
      <c r="B105" s="57" t="s">
        <v>142</v>
      </c>
      <c r="C105" s="58">
        <v>-0.67646652648864314</v>
      </c>
      <c r="D105" s="10" t="s">
        <v>145</v>
      </c>
      <c r="E105" s="59">
        <v>1</v>
      </c>
    </row>
    <row r="106" spans="1:7" x14ac:dyDescent="0.2">
      <c r="B106" s="57" t="s">
        <v>143</v>
      </c>
      <c r="C106" s="58">
        <v>74.858845009990191</v>
      </c>
      <c r="D106" s="10" t="s">
        <v>146</v>
      </c>
      <c r="E106" s="60" t="s">
        <v>180</v>
      </c>
    </row>
    <row r="108" spans="1:7" x14ac:dyDescent="0.2">
      <c r="A108" s="8" t="s">
        <v>156</v>
      </c>
    </row>
    <row r="109" spans="1:7" x14ac:dyDescent="0.2">
      <c r="A109" s="23" t="s">
        <v>157</v>
      </c>
      <c r="B109" s="23" t="s">
        <v>158</v>
      </c>
      <c r="C109" s="79" t="s">
        <v>159</v>
      </c>
      <c r="D109" s="23" t="s">
        <v>160</v>
      </c>
      <c r="E109" s="23" t="s">
        <v>89</v>
      </c>
      <c r="F109" s="23" t="s">
        <v>90</v>
      </c>
    </row>
    <row r="110" spans="1:7" x14ac:dyDescent="0.2">
      <c r="A110" s="10" t="s">
        <v>161</v>
      </c>
      <c r="B110" s="77">
        <v>18911.446628414396</v>
      </c>
      <c r="C110" s="80">
        <v>1</v>
      </c>
      <c r="D110" s="62">
        <v>18911.446628414396</v>
      </c>
      <c r="E110" s="14">
        <v>3.3747259197209183</v>
      </c>
      <c r="F110" s="15">
        <v>0.14007810612483765</v>
      </c>
    </row>
    <row r="111" spans="1:7" x14ac:dyDescent="0.2">
      <c r="A111" s="10" t="s">
        <v>162</v>
      </c>
      <c r="B111" s="77">
        <v>22415.386704918932</v>
      </c>
      <c r="C111" s="80">
        <v>4</v>
      </c>
      <c r="D111" s="62">
        <v>5603.846676229733</v>
      </c>
    </row>
    <row r="112" spans="1:7" x14ac:dyDescent="0.2">
      <c r="A112" s="76" t="s">
        <v>163</v>
      </c>
      <c r="B112" s="78">
        <v>41326.833333333328</v>
      </c>
      <c r="C112" s="81">
        <v>5</v>
      </c>
      <c r="D112" s="75"/>
      <c r="E112" s="75"/>
      <c r="F112" s="75"/>
    </row>
    <row r="115" spans="1:8" x14ac:dyDescent="0.2">
      <c r="A115" s="8" t="s">
        <v>147</v>
      </c>
      <c r="D115" s="65"/>
      <c r="F115" s="73" t="s">
        <v>155</v>
      </c>
      <c r="G115" s="74"/>
      <c r="H115" s="65"/>
    </row>
    <row r="116" spans="1:8" x14ac:dyDescent="0.2">
      <c r="A116" s="23" t="s">
        <v>148</v>
      </c>
      <c r="B116" s="23" t="s">
        <v>149</v>
      </c>
      <c r="C116" s="23" t="s">
        <v>150</v>
      </c>
      <c r="D116" s="67" t="s">
        <v>184</v>
      </c>
      <c r="E116" s="23" t="s">
        <v>90</v>
      </c>
      <c r="F116" s="23" t="s">
        <v>152</v>
      </c>
      <c r="G116" s="23" t="s">
        <v>153</v>
      </c>
      <c r="H116" s="65"/>
    </row>
    <row r="117" spans="1:8" x14ac:dyDescent="0.2">
      <c r="A117" s="63" t="s">
        <v>154</v>
      </c>
      <c r="B117" s="61">
        <v>852.6495197283607</v>
      </c>
      <c r="C117" s="93">
        <v>373.30909204641489</v>
      </c>
      <c r="D117" s="93">
        <v>2.2840309488694364</v>
      </c>
      <c r="E117" s="93">
        <v>8.4410509318138843E-2</v>
      </c>
      <c r="F117" s="93">
        <v>-183.82268160974036</v>
      </c>
      <c r="G117" s="93">
        <v>1889.1217210664618</v>
      </c>
      <c r="H117" s="93"/>
    </row>
    <row r="118" spans="1:8" x14ac:dyDescent="0.2">
      <c r="A118" s="102" t="s">
        <v>179</v>
      </c>
      <c r="B118" s="69">
        <v>-1.4353857607175933</v>
      </c>
      <c r="C118" s="70">
        <v>0.78135677119289837</v>
      </c>
      <c r="D118" s="71">
        <v>-1.8370427103692824</v>
      </c>
      <c r="E118" s="103">
        <v>0.14007810612483765</v>
      </c>
      <c r="F118" s="69">
        <v>-3.6047799435092678</v>
      </c>
      <c r="G118" s="69">
        <v>0.73400842207408146</v>
      </c>
      <c r="H118" s="65"/>
    </row>
    <row r="120" spans="1:8" x14ac:dyDescent="0.2">
      <c r="A120" s="92" t="s">
        <v>185</v>
      </c>
    </row>
    <row r="121" spans="1:8" x14ac:dyDescent="0.2">
      <c r="A121" s="83"/>
      <c r="B121" s="85"/>
      <c r="C121" s="87" t="s">
        <v>168</v>
      </c>
      <c r="D121" s="88"/>
      <c r="E121" s="87" t="s">
        <v>169</v>
      </c>
      <c r="F121" s="88"/>
      <c r="G121" s="66"/>
    </row>
    <row r="122" spans="1:8" x14ac:dyDescent="0.2">
      <c r="A122" s="84" t="s">
        <v>179</v>
      </c>
      <c r="B122" s="86" t="s">
        <v>167</v>
      </c>
      <c r="C122" s="86" t="s">
        <v>164</v>
      </c>
      <c r="D122" s="86" t="s">
        <v>165</v>
      </c>
      <c r="E122" s="86" t="s">
        <v>164</v>
      </c>
      <c r="F122" s="86" t="s">
        <v>165</v>
      </c>
      <c r="G122" s="82" t="s">
        <v>166</v>
      </c>
    </row>
    <row r="123" spans="1:8" x14ac:dyDescent="0.2">
      <c r="A123" s="89">
        <v>500</v>
      </c>
      <c r="B123" s="90">
        <v>134.95663936956407</v>
      </c>
      <c r="C123" s="90">
        <v>35.593807123632814</v>
      </c>
      <c r="D123" s="90">
        <v>234.31947161549533</v>
      </c>
      <c r="E123" s="90">
        <v>-95.414909800304855</v>
      </c>
      <c r="F123" s="90">
        <v>365.32818853943297</v>
      </c>
      <c r="G123" s="91">
        <v>0.22855119568572735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 and Answers</vt:lpstr>
      <vt:lpstr>Megastat Output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2018-09-14T19:36:08Z</dcterms:created>
  <dcterms:modified xsi:type="dcterms:W3CDTF">2018-09-15T01:36:29Z</dcterms:modified>
</cp:coreProperties>
</file>